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76" yWindow="408" windowWidth="10236" windowHeight="7908" tabRatio="793" firstSheet="3" activeTab="8"/>
  </bookViews>
  <sheets>
    <sheet name="total " sheetId="104" state="hidden" r:id="rId1"/>
    <sheet name="Sheet3" sheetId="124" state="hidden" r:id="rId2"/>
    <sheet name="Sheet1" sheetId="123" state="hidden" r:id="rId3"/>
    <sheet name="MOEs 18.11.2016" sheetId="127" r:id="rId4"/>
    <sheet name="ໜີ້ມຊ" sheetId="120" state="hidden" r:id="rId5"/>
    <sheet name="MOH 18.11.2016" sheetId="82" r:id="rId6"/>
    <sheet name="ໜີ້ແຮງງານ" sheetId="121" state="hidden" r:id="rId7"/>
    <sheet name="Labor 7.10.2016" sheetId="116" r:id="rId8"/>
    <sheet name="tehno 19.11.2016 (2)" sheetId="136" r:id="rId9"/>
    <sheet name="Pini 18.11.2016" sheetId="137" r:id="rId10"/>
    <sheet name="ໜີ້ສານ" sheetId="118" state="hidden" r:id="rId11"/>
    <sheet name="ໜີ້ໄອຍະການ" sheetId="119" state="hidden" r:id="rId12"/>
    <sheet name="ໜີ້ພິພິຕະພັນ" sheetId="122" state="hidden" r:id="rId13"/>
  </sheets>
  <definedNames>
    <definedName name="_xlnm._FilterDatabase" localSheetId="7" hidden="1">'Labor 7.10.2016'!$A$6:$AA$43</definedName>
    <definedName name="_xlnm._FilterDatabase" localSheetId="3" hidden="1">'MOEs 18.11.2016'!$A$5:$AI$82</definedName>
    <definedName name="_xlnm._FilterDatabase" localSheetId="5" hidden="1">'MOH 18.11.2016'!$A$6:$AA$76</definedName>
    <definedName name="_xlnm._FilterDatabase" localSheetId="9" hidden="1">'Pini 18.11.2016'!$A$5:$AF$28</definedName>
    <definedName name="_xlnm._FilterDatabase" localSheetId="8" hidden="1">'tehno 19.11.2016 (2)'!$A$5:$AF$25</definedName>
    <definedName name="_xlnm.Print_Area" localSheetId="7">'Labor 7.10.2016'!$A$1:$Y$45</definedName>
    <definedName name="_xlnm.Print_Area" localSheetId="3">'MOEs 18.11.2016'!$A$1:$Y$83</definedName>
    <definedName name="_xlnm.Print_Area" localSheetId="5">'MOH 18.11.2016'!$A$1:$Y$77</definedName>
    <definedName name="_xlnm.Print_Area" localSheetId="9">'Pini 18.11.2016'!$A$1:$Y$30</definedName>
    <definedName name="_xlnm.Print_Area" localSheetId="8">'tehno 19.11.2016 (2)'!$A$1:$Y$27</definedName>
    <definedName name="_xlnm.Print_Titles" localSheetId="7">'Labor 7.10.2016'!$4:$7</definedName>
    <definedName name="_xlnm.Print_Titles" localSheetId="3">'MOEs 18.11.2016'!$4:$7</definedName>
    <definedName name="_xlnm.Print_Titles" localSheetId="5">'MOH 18.11.2016'!$4:$7</definedName>
    <definedName name="_xlnm.Print_Titles" localSheetId="9">'Pini 18.11.2016'!$4:$7</definedName>
    <definedName name="_xlnm.Print_Titles" localSheetId="8">'tehno 19.11.2016 (2)'!$4:$7</definedName>
    <definedName name="_xlnm.Print_Titles" localSheetId="0">'total '!$4:$6</definedName>
  </definedNames>
  <calcPr calcId="144525"/>
</workbook>
</file>

<file path=xl/calcChain.xml><?xml version="1.0" encoding="utf-8"?>
<calcChain xmlns="http://schemas.openxmlformats.org/spreadsheetml/2006/main">
  <c r="V45" i="116" l="1"/>
  <c r="U28" i="137" l="1"/>
  <c r="W28" i="137" s="1"/>
  <c r="K28" i="137"/>
  <c r="U27" i="137"/>
  <c r="W27" i="137" s="1"/>
  <c r="K27" i="137"/>
  <c r="U26" i="137"/>
  <c r="W26" i="137" s="1"/>
  <c r="K26" i="137"/>
  <c r="U23" i="137"/>
  <c r="W23" i="137" s="1"/>
  <c r="K23" i="137"/>
  <c r="U22" i="137"/>
  <c r="W22" i="137" s="1"/>
  <c r="K22" i="137"/>
  <c r="U21" i="137"/>
  <c r="W21" i="137" s="1"/>
  <c r="K21" i="137"/>
  <c r="U20" i="137"/>
  <c r="W20" i="137" s="1"/>
  <c r="K20" i="137"/>
  <c r="U19" i="137"/>
  <c r="W19" i="137" s="1"/>
  <c r="K19" i="137"/>
  <c r="T18" i="137"/>
  <c r="K18" i="137"/>
  <c r="U17" i="137"/>
  <c r="W17" i="137" s="1"/>
  <c r="K17" i="137"/>
  <c r="U16" i="137"/>
  <c r="W16" i="137" s="1"/>
  <c r="R16" i="137"/>
  <c r="N16" i="137"/>
  <c r="K16" i="137"/>
  <c r="U15" i="137"/>
  <c r="W15" i="137" s="1"/>
  <c r="O15" i="137"/>
  <c r="R15" i="137" s="1"/>
  <c r="L15" i="137"/>
  <c r="N15" i="137" s="1"/>
  <c r="K15" i="137"/>
  <c r="U14" i="137"/>
  <c r="W14" i="137" s="1"/>
  <c r="O14" i="137"/>
  <c r="R14" i="137" s="1"/>
  <c r="L14" i="137"/>
  <c r="N14" i="137" s="1"/>
  <c r="K14" i="137"/>
  <c r="U13" i="137"/>
  <c r="W13" i="137" s="1"/>
  <c r="K13" i="137"/>
  <c r="U12" i="137"/>
  <c r="W12" i="137" s="1"/>
  <c r="R12" i="137"/>
  <c r="N12" i="137"/>
  <c r="K12" i="137"/>
  <c r="U11" i="137"/>
  <c r="W11" i="137" s="1"/>
  <c r="R11" i="137"/>
  <c r="N11" i="137"/>
  <c r="K11" i="137"/>
  <c r="V10" i="137"/>
  <c r="V30" i="137" s="1"/>
  <c r="T10" i="137"/>
  <c r="S10" i="137"/>
  <c r="Q10" i="137"/>
  <c r="P10" i="137"/>
  <c r="O10" i="137"/>
  <c r="M10" i="137"/>
  <c r="L10" i="137"/>
  <c r="J10" i="137"/>
  <c r="I10" i="137"/>
  <c r="U9" i="137"/>
  <c r="W9" i="137" s="1"/>
  <c r="R9" i="137"/>
  <c r="N9" i="137"/>
  <c r="K9" i="137"/>
  <c r="U8" i="137"/>
  <c r="W8" i="137" s="1"/>
  <c r="R8" i="137"/>
  <c r="N8" i="137"/>
  <c r="K8" i="137"/>
  <c r="R10" i="137" l="1"/>
  <c r="N10" i="137"/>
  <c r="K10" i="137"/>
  <c r="U18" i="137"/>
  <c r="W18" i="137" s="1"/>
  <c r="A10" i="137"/>
  <c r="A13" i="137" s="1"/>
  <c r="A14" i="137" s="1"/>
  <c r="W10" i="137"/>
  <c r="U10" i="137"/>
  <c r="A15" i="137" l="1"/>
  <c r="A16" i="137" s="1"/>
  <c r="A17" i="137" s="1"/>
  <c r="A18" i="137" s="1"/>
  <c r="A19" i="137" l="1"/>
  <c r="A20" i="137" l="1"/>
  <c r="A21" i="137" s="1"/>
  <c r="A22" i="137" s="1"/>
  <c r="A23" i="137" s="1"/>
  <c r="A26" i="137" s="1"/>
  <c r="A27" i="137" s="1"/>
  <c r="A28" i="137" s="1"/>
  <c r="U25" i="136" l="1"/>
  <c r="W25" i="136" s="1"/>
  <c r="K25" i="136"/>
  <c r="U24" i="136"/>
  <c r="W24" i="136" s="1"/>
  <c r="K24" i="136"/>
  <c r="U23" i="136"/>
  <c r="W23" i="136" s="1"/>
  <c r="K23" i="136"/>
  <c r="U22" i="136"/>
  <c r="W22" i="136" s="1"/>
  <c r="K22" i="136"/>
  <c r="U21" i="136"/>
  <c r="W21" i="136" s="1"/>
  <c r="K21" i="136"/>
  <c r="U20" i="136"/>
  <c r="W20" i="136" s="1"/>
  <c r="R20" i="136"/>
  <c r="N20" i="136"/>
  <c r="K20" i="136"/>
  <c r="U19" i="136"/>
  <c r="W19" i="136" s="1"/>
  <c r="R19" i="136"/>
  <c r="N19" i="136"/>
  <c r="K19" i="136"/>
  <c r="U18" i="136"/>
  <c r="W18" i="136" s="1"/>
  <c r="R18" i="136"/>
  <c r="N18" i="136"/>
  <c r="N16" i="136" s="1"/>
  <c r="K18" i="136"/>
  <c r="U17" i="136"/>
  <c r="W17" i="136" s="1"/>
  <c r="R17" i="136"/>
  <c r="N17" i="136"/>
  <c r="K17" i="136"/>
  <c r="V16" i="136"/>
  <c r="V27" i="136" s="1"/>
  <c r="T16" i="136"/>
  <c r="S16" i="136"/>
  <c r="Q16" i="136"/>
  <c r="P16" i="136"/>
  <c r="O16" i="136"/>
  <c r="M16" i="136"/>
  <c r="L16" i="136"/>
  <c r="J16" i="136"/>
  <c r="J27" i="136" s="1"/>
  <c r="I16" i="136"/>
  <c r="U15" i="136"/>
  <c r="W15" i="136" s="1"/>
  <c r="R15" i="136"/>
  <c r="N15" i="136"/>
  <c r="K15" i="136"/>
  <c r="U14" i="136"/>
  <c r="W14" i="136" s="1"/>
  <c r="R14" i="136"/>
  <c r="N14" i="136"/>
  <c r="K14" i="136"/>
  <c r="T13" i="136"/>
  <c r="U13" i="136" s="1"/>
  <c r="W13" i="136" s="1"/>
  <c r="R13" i="136"/>
  <c r="N13" i="136"/>
  <c r="K13" i="136"/>
  <c r="U12" i="136"/>
  <c r="R12" i="136"/>
  <c r="N12" i="136"/>
  <c r="K12" i="136"/>
  <c r="U11" i="136"/>
  <c r="W11" i="136" s="1"/>
  <c r="R11" i="136"/>
  <c r="N11" i="136"/>
  <c r="K11" i="136"/>
  <c r="U10" i="136"/>
  <c r="W10" i="136" s="1"/>
  <c r="K10" i="136"/>
  <c r="U9" i="136"/>
  <c r="W9" i="136" s="1"/>
  <c r="K9" i="136"/>
  <c r="A9" i="136"/>
  <c r="A10" i="136" s="1"/>
  <c r="A11" i="136" s="1"/>
  <c r="U8" i="136"/>
  <c r="W8" i="136" s="1"/>
  <c r="K8" i="136"/>
  <c r="R16" i="136" l="1"/>
  <c r="K16" i="136"/>
  <c r="W12" i="136"/>
  <c r="W16" i="136"/>
  <c r="U16" i="136"/>
  <c r="T75" i="127"/>
  <c r="T64" i="127"/>
  <c r="T51" i="127"/>
  <c r="T47" i="127"/>
  <c r="T40" i="127"/>
  <c r="T39" i="127"/>
  <c r="T28" i="127"/>
  <c r="A12" i="136" l="1"/>
  <c r="A13" i="136" s="1"/>
  <c r="A14" i="136" s="1"/>
  <c r="A15" i="136" s="1"/>
  <c r="A17" i="136" s="1"/>
  <c r="A18" i="136" l="1"/>
  <c r="A19" i="136" s="1"/>
  <c r="A20" i="136" s="1"/>
  <c r="A21" i="136" s="1"/>
  <c r="F16" i="136" l="1"/>
  <c r="A22" i="136"/>
  <c r="A23" i="136" s="1"/>
  <c r="A24" i="136" l="1"/>
  <c r="A25" i="136" l="1"/>
  <c r="T66" i="82" l="1"/>
  <c r="U66" i="82" s="1"/>
  <c r="W66" i="82" s="1"/>
  <c r="R17" i="82"/>
  <c r="R16" i="82"/>
  <c r="R15" i="82"/>
  <c r="R14" i="82"/>
  <c r="R13" i="82"/>
  <c r="R12" i="82"/>
  <c r="U76" i="82"/>
  <c r="W76" i="82" s="1"/>
  <c r="K76" i="82"/>
  <c r="U75" i="82"/>
  <c r="W75" i="82" s="1"/>
  <c r="K75" i="82"/>
  <c r="U74" i="82"/>
  <c r="W74" i="82" s="1"/>
  <c r="K74" i="82"/>
  <c r="T73" i="82"/>
  <c r="U73" i="82" s="1"/>
  <c r="W73" i="82" s="1"/>
  <c r="K73" i="82"/>
  <c r="I72" i="82"/>
  <c r="K72" i="82" s="1"/>
  <c r="U70" i="82"/>
  <c r="W70" i="82" s="1"/>
  <c r="K70" i="82"/>
  <c r="U69" i="82"/>
  <c r="W69" i="82" s="1"/>
  <c r="K69" i="82"/>
  <c r="U68" i="82"/>
  <c r="W68" i="82" s="1"/>
  <c r="K68" i="82"/>
  <c r="U67" i="82"/>
  <c r="W67" i="82" s="1"/>
  <c r="K67" i="82"/>
  <c r="K66" i="82"/>
  <c r="U65" i="82"/>
  <c r="W65" i="82" s="1"/>
  <c r="K65" i="82"/>
  <c r="U64" i="82"/>
  <c r="W64" i="82" s="1"/>
  <c r="K64" i="82"/>
  <c r="U63" i="82"/>
  <c r="W63" i="82" s="1"/>
  <c r="K63" i="82"/>
  <c r="U62" i="82"/>
  <c r="W62" i="82" s="1"/>
  <c r="K62" i="82"/>
  <c r="U61" i="82"/>
  <c r="W61" i="82" s="1"/>
  <c r="K61" i="82"/>
  <c r="U60" i="82"/>
  <c r="W60" i="82" s="1"/>
  <c r="K60" i="82"/>
  <c r="U59" i="82"/>
  <c r="W59" i="82" s="1"/>
  <c r="R59" i="82"/>
  <c r="N59" i="82"/>
  <c r="K59" i="82"/>
  <c r="U58" i="82"/>
  <c r="R58" i="82"/>
  <c r="N58" i="82"/>
  <c r="K58" i="82"/>
  <c r="U57" i="82"/>
  <c r="W57" i="82" s="1"/>
  <c r="R57" i="82"/>
  <c r="N57" i="82"/>
  <c r="K57" i="82"/>
  <c r="U56" i="82"/>
  <c r="W56" i="82" s="1"/>
  <c r="K56" i="82"/>
  <c r="W55" i="82"/>
  <c r="K55" i="82"/>
  <c r="W54" i="82"/>
  <c r="K54" i="82"/>
  <c r="W53" i="82"/>
  <c r="K53" i="82"/>
  <c r="V52" i="82"/>
  <c r="W52" i="82" s="1"/>
  <c r="K52" i="82"/>
  <c r="W51" i="82"/>
  <c r="K51" i="82"/>
  <c r="W50" i="82"/>
  <c r="K50" i="82"/>
  <c r="W49" i="82"/>
  <c r="K49" i="82"/>
  <c r="W48" i="82"/>
  <c r="K48" i="82"/>
  <c r="W47" i="82"/>
  <c r="K47" i="82"/>
  <c r="W46" i="82"/>
  <c r="K46" i="82"/>
  <c r="W45" i="82"/>
  <c r="K45" i="82"/>
  <c r="W44" i="82"/>
  <c r="K44" i="82"/>
  <c r="W43" i="82"/>
  <c r="K43" i="82"/>
  <c r="W42" i="82"/>
  <c r="K42" i="82"/>
  <c r="W41" i="82"/>
  <c r="K41" i="82"/>
  <c r="W40" i="82"/>
  <c r="K40" i="82"/>
  <c r="W39" i="82"/>
  <c r="K39" i="82"/>
  <c r="V38" i="82"/>
  <c r="W38" i="82" s="1"/>
  <c r="K38" i="82"/>
  <c r="V37" i="82"/>
  <c r="W37" i="82" s="1"/>
  <c r="J37" i="82"/>
  <c r="K37" i="82" s="1"/>
  <c r="U36" i="82"/>
  <c r="W36" i="82" s="1"/>
  <c r="N36" i="82"/>
  <c r="K36" i="82"/>
  <c r="V35" i="82"/>
  <c r="J35" i="82"/>
  <c r="V34" i="82"/>
  <c r="W34" i="82" s="1"/>
  <c r="K34" i="82"/>
  <c r="V33" i="82"/>
  <c r="W33" i="82" s="1"/>
  <c r="K33" i="82"/>
  <c r="W32" i="82"/>
  <c r="K32" i="82"/>
  <c r="W31" i="82"/>
  <c r="K31" i="82"/>
  <c r="W30" i="82"/>
  <c r="K30" i="82"/>
  <c r="W29" i="82"/>
  <c r="K29" i="82"/>
  <c r="V28" i="82"/>
  <c r="AA32" i="82" s="1"/>
  <c r="K28" i="82"/>
  <c r="W27" i="82"/>
  <c r="K27" i="82"/>
  <c r="W26" i="82"/>
  <c r="K26" i="82"/>
  <c r="W25" i="82"/>
  <c r="K25" i="82"/>
  <c r="W24" i="82"/>
  <c r="K24" i="82"/>
  <c r="W23" i="82"/>
  <c r="K23" i="82"/>
  <c r="W22" i="82"/>
  <c r="K22" i="82"/>
  <c r="W21" i="82"/>
  <c r="K21" i="82"/>
  <c r="W20" i="82"/>
  <c r="K20" i="82"/>
  <c r="W19" i="82"/>
  <c r="K19" i="82"/>
  <c r="W18" i="82"/>
  <c r="K18" i="82"/>
  <c r="W17" i="82"/>
  <c r="K17" i="82"/>
  <c r="W16" i="82"/>
  <c r="K16" i="82"/>
  <c r="W15" i="82"/>
  <c r="K15" i="82"/>
  <c r="W14" i="82"/>
  <c r="K14" i="82"/>
  <c r="W13" i="82"/>
  <c r="K13" i="82"/>
  <c r="W12" i="82"/>
  <c r="K12" i="82"/>
  <c r="T11" i="82"/>
  <c r="U11" i="82" s="1"/>
  <c r="R11" i="82"/>
  <c r="K11" i="82"/>
  <c r="T10" i="82"/>
  <c r="U10" i="82" s="1"/>
  <c r="R10" i="82"/>
  <c r="K10" i="82"/>
  <c r="A10" i="82"/>
  <c r="A11" i="82" s="1"/>
  <c r="Z9" i="82"/>
  <c r="U9" i="82"/>
  <c r="W9" i="82" s="1"/>
  <c r="R9" i="82"/>
  <c r="K9" i="82"/>
  <c r="U8" i="82"/>
  <c r="R8" i="82"/>
  <c r="K8" i="82"/>
  <c r="Z35" i="82" l="1"/>
  <c r="V77" i="82"/>
  <c r="K35" i="82"/>
  <c r="W28" i="82"/>
  <c r="W35" i="82"/>
  <c r="T72" i="82"/>
  <c r="T71" i="82" s="1"/>
  <c r="W58" i="82"/>
  <c r="W11" i="82"/>
  <c r="W10" i="82"/>
  <c r="A12" i="82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5" i="82" s="1"/>
  <c r="A76" i="82" s="1"/>
  <c r="W8" i="82"/>
  <c r="I71" i="82"/>
  <c r="U72" i="82" l="1"/>
  <c r="W72" i="82" s="1"/>
  <c r="R36" i="82"/>
  <c r="K71" i="82"/>
  <c r="U71" i="82" l="1"/>
  <c r="W71" i="82" s="1"/>
  <c r="A9" i="127" l="1"/>
  <c r="V53" i="127"/>
  <c r="V59" i="127"/>
  <c r="V58" i="127"/>
  <c r="V57" i="127"/>
  <c r="V56" i="127"/>
  <c r="V55" i="127"/>
  <c r="V54" i="127"/>
  <c r="U43" i="116" l="1"/>
  <c r="W43" i="116" s="1"/>
  <c r="R43" i="116"/>
  <c r="N43" i="116"/>
  <c r="K43" i="116"/>
  <c r="U42" i="116"/>
  <c r="W42" i="116" s="1"/>
  <c r="R42" i="116"/>
  <c r="N42" i="116"/>
  <c r="K42" i="116"/>
  <c r="U41" i="116"/>
  <c r="W41" i="116" s="1"/>
  <c r="R41" i="116"/>
  <c r="N41" i="116"/>
  <c r="K41" i="116"/>
  <c r="U40" i="116"/>
  <c r="W40" i="116" s="1"/>
  <c r="R40" i="116"/>
  <c r="N40" i="116"/>
  <c r="K40" i="116"/>
  <c r="U39" i="116"/>
  <c r="W39" i="116" s="1"/>
  <c r="R39" i="116"/>
  <c r="N39" i="116"/>
  <c r="K39" i="116"/>
  <c r="U38" i="116"/>
  <c r="W38" i="116" s="1"/>
  <c r="R38" i="116"/>
  <c r="N38" i="116"/>
  <c r="K38" i="116"/>
  <c r="U37" i="116"/>
  <c r="W37" i="116" s="1"/>
  <c r="R37" i="116"/>
  <c r="N37" i="116"/>
  <c r="K37" i="116"/>
  <c r="U36" i="116"/>
  <c r="W36" i="116" s="1"/>
  <c r="R36" i="116"/>
  <c r="N36" i="116"/>
  <c r="K36" i="116"/>
  <c r="U35" i="116"/>
  <c r="W35" i="116" s="1"/>
  <c r="R35" i="116"/>
  <c r="N35" i="116"/>
  <c r="K35" i="116"/>
  <c r="U34" i="116"/>
  <c r="W34" i="116" s="1"/>
  <c r="R34" i="116"/>
  <c r="N34" i="116"/>
  <c r="K34" i="116"/>
  <c r="U33" i="116"/>
  <c r="W33" i="116" s="1"/>
  <c r="R33" i="116"/>
  <c r="N33" i="116"/>
  <c r="K33" i="116"/>
  <c r="U32" i="116"/>
  <c r="W32" i="116" s="1"/>
  <c r="R32" i="116"/>
  <c r="N32" i="116"/>
  <c r="K32" i="116"/>
  <c r="U31" i="116"/>
  <c r="W31" i="116" s="1"/>
  <c r="R31" i="116"/>
  <c r="N31" i="116"/>
  <c r="K31" i="116"/>
  <c r="U30" i="116"/>
  <c r="W30" i="116" s="1"/>
  <c r="R30" i="116"/>
  <c r="N30" i="116"/>
  <c r="K30" i="116"/>
  <c r="U29" i="116"/>
  <c r="W29" i="116" s="1"/>
  <c r="R29" i="116"/>
  <c r="N29" i="116"/>
  <c r="K29" i="116"/>
  <c r="U28" i="116"/>
  <c r="W28" i="116" s="1"/>
  <c r="R28" i="116"/>
  <c r="N28" i="116"/>
  <c r="K28" i="116"/>
  <c r="U27" i="116"/>
  <c r="W27" i="116" s="1"/>
  <c r="R27" i="116"/>
  <c r="N27" i="116"/>
  <c r="K27" i="116"/>
  <c r="U26" i="116"/>
  <c r="W26" i="116" s="1"/>
  <c r="R26" i="116"/>
  <c r="N26" i="116"/>
  <c r="K26" i="116"/>
  <c r="U25" i="116"/>
  <c r="W25" i="116" s="1"/>
  <c r="R25" i="116"/>
  <c r="N25" i="116"/>
  <c r="K25" i="116"/>
  <c r="U24" i="116"/>
  <c r="W24" i="116" s="1"/>
  <c r="R24" i="116"/>
  <c r="N24" i="116"/>
  <c r="K24" i="116"/>
  <c r="U23" i="116"/>
  <c r="W23" i="116" s="1"/>
  <c r="R23" i="116"/>
  <c r="N23" i="116"/>
  <c r="K23" i="116"/>
  <c r="U22" i="116"/>
  <c r="W22" i="116" s="1"/>
  <c r="R22" i="116"/>
  <c r="N22" i="116"/>
  <c r="K22" i="116"/>
  <c r="U21" i="116"/>
  <c r="W21" i="116" s="1"/>
  <c r="R21" i="116"/>
  <c r="N21" i="116"/>
  <c r="K21" i="116"/>
  <c r="U20" i="116"/>
  <c r="W20" i="116" s="1"/>
  <c r="R20" i="116"/>
  <c r="N20" i="116"/>
  <c r="K20" i="116"/>
  <c r="U19" i="116"/>
  <c r="W19" i="116" s="1"/>
  <c r="R19" i="116"/>
  <c r="N19" i="116"/>
  <c r="K19" i="116"/>
  <c r="U18" i="116"/>
  <c r="W18" i="116" s="1"/>
  <c r="R18" i="116"/>
  <c r="N18" i="116"/>
  <c r="K18" i="116"/>
  <c r="U17" i="116"/>
  <c r="W17" i="116" s="1"/>
  <c r="R17" i="116"/>
  <c r="N17" i="116"/>
  <c r="K17" i="116"/>
  <c r="U16" i="116"/>
  <c r="W16" i="116" s="1"/>
  <c r="R16" i="116"/>
  <c r="N16" i="116"/>
  <c r="K16" i="116"/>
  <c r="U15" i="116"/>
  <c r="W15" i="116" s="1"/>
  <c r="R15" i="116"/>
  <c r="N15" i="116"/>
  <c r="K15" i="116"/>
  <c r="U14" i="116"/>
  <c r="W14" i="116" s="1"/>
  <c r="R14" i="116"/>
  <c r="N14" i="116"/>
  <c r="K14" i="116"/>
  <c r="U13" i="116"/>
  <c r="W13" i="116" s="1"/>
  <c r="R13" i="116"/>
  <c r="N13" i="116"/>
  <c r="K13" i="116"/>
  <c r="U12" i="116"/>
  <c r="W12" i="116" s="1"/>
  <c r="R12" i="116"/>
  <c r="N12" i="116"/>
  <c r="K12" i="116"/>
  <c r="U11" i="116"/>
  <c r="W11" i="116" s="1"/>
  <c r="R11" i="116"/>
  <c r="N11" i="116"/>
  <c r="K11" i="116"/>
  <c r="U10" i="116"/>
  <c r="W10" i="116" s="1"/>
  <c r="R10" i="116"/>
  <c r="N10" i="116"/>
  <c r="K10" i="116"/>
  <c r="U9" i="116"/>
  <c r="W9" i="116" s="1"/>
  <c r="R9" i="116"/>
  <c r="N9" i="116"/>
  <c r="K9" i="116"/>
  <c r="U8" i="116"/>
  <c r="W8" i="116" s="1"/>
  <c r="R8" i="116"/>
  <c r="N8" i="116"/>
  <c r="K8" i="116"/>
  <c r="A8" i="116"/>
  <c r="A9" i="116" s="1"/>
  <c r="A10" i="116" l="1"/>
  <c r="A11" i="116" s="1"/>
  <c r="A12" i="116" l="1"/>
  <c r="A13" i="116" s="1"/>
  <c r="A14" i="116" s="1"/>
  <c r="A15" i="116" s="1"/>
  <c r="A16" i="116" l="1"/>
  <c r="A17" i="116" s="1"/>
  <c r="A18" i="116" s="1"/>
  <c r="A19" i="116" s="1"/>
  <c r="A20" i="116" s="1"/>
  <c r="A21" i="116" s="1"/>
  <c r="A22" i="116" s="1"/>
  <c r="A23" i="116" s="1"/>
  <c r="A24" i="116" s="1"/>
  <c r="A25" i="116" s="1"/>
  <c r="A26" i="116" s="1"/>
  <c r="A27" i="116" s="1"/>
  <c r="A28" i="116" s="1"/>
  <c r="A29" i="116" s="1"/>
  <c r="A30" i="116" s="1"/>
  <c r="A31" i="116" s="1"/>
  <c r="A32" i="116" s="1"/>
  <c r="A33" i="116" s="1"/>
  <c r="A34" i="116" s="1"/>
  <c r="A35" i="116" s="1"/>
  <c r="A36" i="116" s="1"/>
  <c r="A37" i="116" s="1"/>
  <c r="A38" i="116" s="1"/>
  <c r="A39" i="116" s="1"/>
  <c r="A40" i="116" l="1"/>
  <c r="A41" i="116" s="1"/>
  <c r="A42" i="116" s="1"/>
  <c r="A43" i="116" s="1"/>
  <c r="J18" i="127" l="1"/>
  <c r="K18" i="127" l="1"/>
  <c r="V18" i="127" s="1"/>
  <c r="W18" i="127" l="1"/>
  <c r="W69" i="104" l="1"/>
  <c r="G7" i="122"/>
  <c r="H7" i="122"/>
  <c r="Q7" i="122"/>
  <c r="F8" i="122"/>
  <c r="F7" i="122" s="1"/>
  <c r="G8" i="122"/>
  <c r="I8" i="122"/>
  <c r="I7" i="122" s="1"/>
  <c r="J8" i="122"/>
  <c r="J7" i="122" s="1"/>
  <c r="L8" i="122"/>
  <c r="L7" i="122" s="1"/>
  <c r="P8" i="122"/>
  <c r="P7" i="122" s="1"/>
  <c r="S8" i="122"/>
  <c r="S7" i="122" s="1"/>
  <c r="W8" i="122"/>
  <c r="W7" i="122" s="1"/>
  <c r="I9" i="122"/>
  <c r="N9" i="122"/>
  <c r="N8" i="122" s="1"/>
  <c r="N7" i="122" s="1"/>
  <c r="P9" i="122"/>
  <c r="R9" i="122"/>
  <c r="R8" i="122" s="1"/>
  <c r="R7" i="122" s="1"/>
  <c r="S9" i="122"/>
  <c r="U9" i="122"/>
  <c r="U8" i="122" s="1"/>
  <c r="U7" i="122" s="1"/>
  <c r="G8" i="119"/>
  <c r="G7" i="119" s="1"/>
  <c r="H8" i="119"/>
  <c r="H7" i="119" s="1"/>
  <c r="J8" i="119"/>
  <c r="J7" i="119" s="1"/>
  <c r="L8" i="119"/>
  <c r="L7" i="119" s="1"/>
  <c r="M8" i="119"/>
  <c r="M7" i="119" s="1"/>
  <c r="P8" i="119"/>
  <c r="P7" i="119" s="1"/>
  <c r="Q8" i="119"/>
  <c r="Q7" i="119" s="1"/>
  <c r="I9" i="119"/>
  <c r="N9" i="119"/>
  <c r="N8" i="119" s="1"/>
  <c r="N7" i="119" s="1"/>
  <c r="R9" i="119"/>
  <c r="R8" i="119" s="1"/>
  <c r="R7" i="119" s="1"/>
  <c r="S9" i="119"/>
  <c r="U9" i="119"/>
  <c r="W9" i="119"/>
  <c r="W8" i="119" s="1"/>
  <c r="W7" i="119" s="1"/>
  <c r="A10" i="119"/>
  <c r="A11" i="119" s="1"/>
  <c r="A12" i="119" s="1"/>
  <c r="A13" i="119" s="1"/>
  <c r="I10" i="119"/>
  <c r="N10" i="119"/>
  <c r="R10" i="119"/>
  <c r="S10" i="119"/>
  <c r="S8" i="119" s="1"/>
  <c r="S7" i="119" s="1"/>
  <c r="U10" i="119"/>
  <c r="W10" i="119"/>
  <c r="I11" i="119"/>
  <c r="I8" i="119" s="1"/>
  <c r="I7" i="119" s="1"/>
  <c r="N11" i="119"/>
  <c r="R11" i="119"/>
  <c r="S11" i="119"/>
  <c r="U11" i="119"/>
  <c r="U8" i="119" s="1"/>
  <c r="U7" i="119" s="1"/>
  <c r="I12" i="119"/>
  <c r="N12" i="119"/>
  <c r="R12" i="119"/>
  <c r="S12" i="119"/>
  <c r="U12" i="119"/>
  <c r="W12" i="119"/>
  <c r="I13" i="119"/>
  <c r="N13" i="119"/>
  <c r="R13" i="119"/>
  <c r="S13" i="119"/>
  <c r="U13" i="119"/>
  <c r="W13" i="119"/>
  <c r="W60" i="104"/>
  <c r="H7" i="118"/>
  <c r="O7" i="118"/>
  <c r="F8" i="118"/>
  <c r="F7" i="118" s="1"/>
  <c r="L8" i="118"/>
  <c r="L7" i="118" s="1"/>
  <c r="P9" i="118"/>
  <c r="P8" i="118" s="1"/>
  <c r="P7" i="118" s="1"/>
  <c r="S9" i="118"/>
  <c r="S8" i="118" s="1"/>
  <c r="S7" i="118" s="1"/>
  <c r="W9" i="118"/>
  <c r="W8" i="118" s="1"/>
  <c r="W7" i="118" s="1"/>
  <c r="G10" i="118"/>
  <c r="G9" i="118" s="1"/>
  <c r="I10" i="118"/>
  <c r="N10" i="118"/>
  <c r="N9" i="118" s="1"/>
  <c r="N8" i="118" s="1"/>
  <c r="N7" i="118" s="1"/>
  <c r="R10" i="118"/>
  <c r="R9" i="118" s="1"/>
  <c r="R8" i="118" s="1"/>
  <c r="R7" i="118" s="1"/>
  <c r="S10" i="118"/>
  <c r="U10" i="118"/>
  <c r="U9" i="118" s="1"/>
  <c r="A11" i="118"/>
  <c r="G11" i="118"/>
  <c r="I11" i="118" s="1"/>
  <c r="J11" i="118"/>
  <c r="P11" i="118"/>
  <c r="R11" i="118"/>
  <c r="W11" i="118"/>
  <c r="I12" i="118"/>
  <c r="N12" i="118"/>
  <c r="N11" i="118" s="1"/>
  <c r="R12" i="118"/>
  <c r="S12" i="118"/>
  <c r="S11" i="118" s="1"/>
  <c r="U12" i="118"/>
  <c r="U11" i="118" s="1"/>
  <c r="F8" i="121"/>
  <c r="F7" i="121" s="1"/>
  <c r="G8" i="121"/>
  <c r="G7" i="121" s="1"/>
  <c r="H8" i="121"/>
  <c r="H7" i="121" s="1"/>
  <c r="J8" i="121"/>
  <c r="J7" i="121" s="1"/>
  <c r="L8" i="121"/>
  <c r="L7" i="121" s="1"/>
  <c r="N8" i="121"/>
  <c r="N7" i="121" s="1"/>
  <c r="P8" i="121"/>
  <c r="P7" i="121" s="1"/>
  <c r="R8" i="121"/>
  <c r="R7" i="121" s="1"/>
  <c r="U8" i="121"/>
  <c r="U7" i="121" s="1"/>
  <c r="W8" i="121"/>
  <c r="W7" i="121" s="1"/>
  <c r="I9" i="121"/>
  <c r="I8" i="121" s="1"/>
  <c r="I7" i="121" s="1"/>
  <c r="N9" i="121"/>
  <c r="R9" i="121"/>
  <c r="T9" i="121"/>
  <c r="U9" i="121"/>
  <c r="V9" i="121"/>
  <c r="P7" i="120"/>
  <c r="R7" i="120" s="1"/>
  <c r="W7" i="120"/>
  <c r="G8" i="120"/>
  <c r="G7" i="120" s="1"/>
  <c r="I7" i="120" s="1"/>
  <c r="H8" i="120"/>
  <c r="J8" i="120"/>
  <c r="J7" i="120" s="1"/>
  <c r="L8" i="120"/>
  <c r="L7" i="120" s="1"/>
  <c r="M8" i="120"/>
  <c r="N8" i="120"/>
  <c r="N7" i="120" s="1"/>
  <c r="P8" i="120"/>
  <c r="W8" i="120"/>
  <c r="I9" i="120"/>
  <c r="I8" i="120" s="1"/>
  <c r="N9" i="120"/>
  <c r="R9" i="120"/>
  <c r="S9" i="120"/>
  <c r="S8" i="120" s="1"/>
  <c r="S7" i="120" s="1"/>
  <c r="U9" i="120"/>
  <c r="U8" i="120" s="1"/>
  <c r="U7" i="120" s="1"/>
  <c r="A10" i="120"/>
  <c r="F8" i="120" s="1"/>
  <c r="F7" i="120" s="1"/>
  <c r="I10" i="120"/>
  <c r="N10" i="120"/>
  <c r="R10" i="120"/>
  <c r="R8" i="120" s="1"/>
  <c r="S10" i="120"/>
  <c r="U10" i="120"/>
  <c r="A11" i="120"/>
  <c r="I11" i="120"/>
  <c r="N11" i="120"/>
  <c r="R11" i="120"/>
  <c r="S11" i="120"/>
  <c r="U11" i="120"/>
  <c r="K8" i="127"/>
  <c r="W8" i="127"/>
  <c r="K20" i="127"/>
  <c r="W20" i="127"/>
  <c r="K9" i="127"/>
  <c r="W9" i="127"/>
  <c r="K10" i="127"/>
  <c r="W10" i="127"/>
  <c r="K21" i="127"/>
  <c r="W21" i="127"/>
  <c r="K11" i="127"/>
  <c r="W11" i="127"/>
  <c r="K12" i="127"/>
  <c r="W12" i="127"/>
  <c r="K13" i="127"/>
  <c r="W13" i="127"/>
  <c r="K14" i="127"/>
  <c r="W14" i="127"/>
  <c r="K22" i="127"/>
  <c r="W22" i="127"/>
  <c r="J15" i="127"/>
  <c r="W15" i="127"/>
  <c r="K16" i="127"/>
  <c r="W16" i="127"/>
  <c r="K17" i="127"/>
  <c r="W17" i="127"/>
  <c r="K23" i="127"/>
  <c r="W23" i="127"/>
  <c r="K19" i="127"/>
  <c r="K24" i="127"/>
  <c r="N24" i="127"/>
  <c r="U24" i="127"/>
  <c r="K25" i="127"/>
  <c r="N25" i="127"/>
  <c r="U25" i="127"/>
  <c r="W25" i="127" s="1"/>
  <c r="K26" i="127"/>
  <c r="N26" i="127"/>
  <c r="U26" i="127"/>
  <c r="W26" i="127" s="1"/>
  <c r="K27" i="127"/>
  <c r="N27" i="127"/>
  <c r="U27" i="127"/>
  <c r="W27" i="127" s="1"/>
  <c r="K28" i="127"/>
  <c r="N28" i="127"/>
  <c r="O28" i="127"/>
  <c r="U28" i="127"/>
  <c r="V28" i="127"/>
  <c r="K29" i="127"/>
  <c r="N29" i="127"/>
  <c r="O29" i="127"/>
  <c r="R29" i="127" s="1"/>
  <c r="U29" i="127"/>
  <c r="V29" i="127"/>
  <c r="K30" i="127"/>
  <c r="N30" i="127"/>
  <c r="O30" i="127"/>
  <c r="R30" i="127" s="1"/>
  <c r="U30" i="127"/>
  <c r="V30" i="127"/>
  <c r="K31" i="127"/>
  <c r="N31" i="127"/>
  <c r="O31" i="127"/>
  <c r="R31" i="127" s="1"/>
  <c r="U31" i="127"/>
  <c r="V31" i="127"/>
  <c r="K32" i="127"/>
  <c r="N32" i="127"/>
  <c r="O32" i="127"/>
  <c r="R32" i="127" s="1"/>
  <c r="U32" i="127"/>
  <c r="V32" i="127"/>
  <c r="K33" i="127"/>
  <c r="N33" i="127"/>
  <c r="O33" i="127"/>
  <c r="R33" i="127" s="1"/>
  <c r="U33" i="127"/>
  <c r="V33" i="127"/>
  <c r="K34" i="127"/>
  <c r="N34" i="127"/>
  <c r="O34" i="127"/>
  <c r="R34" i="127" s="1"/>
  <c r="U34" i="127"/>
  <c r="V34" i="127"/>
  <c r="K35" i="127"/>
  <c r="N35" i="127"/>
  <c r="O35" i="127"/>
  <c r="R35" i="127" s="1"/>
  <c r="U35" i="127"/>
  <c r="V35" i="127"/>
  <c r="K36" i="127"/>
  <c r="N36" i="127"/>
  <c r="O36" i="127"/>
  <c r="R36" i="127" s="1"/>
  <c r="U36" i="127"/>
  <c r="V36" i="127"/>
  <c r="K37" i="127"/>
  <c r="N37" i="127"/>
  <c r="O37" i="127"/>
  <c r="R37" i="127" s="1"/>
  <c r="U37" i="127"/>
  <c r="V37" i="127"/>
  <c r="K38" i="127"/>
  <c r="N38" i="127"/>
  <c r="O38" i="127"/>
  <c r="R38" i="127" s="1"/>
  <c r="U38" i="127"/>
  <c r="V38" i="127"/>
  <c r="K39" i="127"/>
  <c r="N39" i="127"/>
  <c r="O39" i="127"/>
  <c r="R39" i="127" s="1"/>
  <c r="U39" i="127"/>
  <c r="V39" i="127"/>
  <c r="K40" i="127"/>
  <c r="N40" i="127"/>
  <c r="O40" i="127"/>
  <c r="R40" i="127" s="1"/>
  <c r="U40" i="127"/>
  <c r="V40" i="127"/>
  <c r="K41" i="127"/>
  <c r="N41" i="127"/>
  <c r="O41" i="127"/>
  <c r="R41" i="127" s="1"/>
  <c r="U41" i="127"/>
  <c r="V41" i="127"/>
  <c r="K42" i="127"/>
  <c r="N42" i="127"/>
  <c r="O42" i="127"/>
  <c r="R42" i="127" s="1"/>
  <c r="U42" i="127"/>
  <c r="V42" i="127"/>
  <c r="K43" i="127"/>
  <c r="N43" i="127"/>
  <c r="R43" i="127"/>
  <c r="U43" i="127"/>
  <c r="V43" i="127"/>
  <c r="K44" i="127"/>
  <c r="N44" i="127"/>
  <c r="O44" i="127"/>
  <c r="R44" i="127" s="1"/>
  <c r="U44" i="127"/>
  <c r="V44" i="127"/>
  <c r="K45" i="127"/>
  <c r="N45" i="127"/>
  <c r="O45" i="127"/>
  <c r="R45" i="127" s="1"/>
  <c r="U45" i="127"/>
  <c r="V45" i="127"/>
  <c r="K46" i="127"/>
  <c r="N46" i="127"/>
  <c r="O46" i="127"/>
  <c r="R46" i="127" s="1"/>
  <c r="U46" i="127"/>
  <c r="V46" i="127"/>
  <c r="K47" i="127"/>
  <c r="N47" i="127"/>
  <c r="O47" i="127"/>
  <c r="R47" i="127" s="1"/>
  <c r="U47" i="127"/>
  <c r="V47" i="127"/>
  <c r="K48" i="127"/>
  <c r="N48" i="127"/>
  <c r="O48" i="127"/>
  <c r="R48" i="127" s="1"/>
  <c r="U48" i="127"/>
  <c r="V48" i="127"/>
  <c r="K49" i="127"/>
  <c r="N49" i="127"/>
  <c r="R49" i="127"/>
  <c r="U49" i="127"/>
  <c r="V49" i="127"/>
  <c r="K50" i="127"/>
  <c r="N50" i="127"/>
  <c r="R50" i="127"/>
  <c r="U50" i="127"/>
  <c r="V50" i="127"/>
  <c r="K51" i="127"/>
  <c r="N51" i="127"/>
  <c r="R51" i="127"/>
  <c r="U51" i="127"/>
  <c r="V51" i="127"/>
  <c r="K53" i="127"/>
  <c r="N53" i="127"/>
  <c r="O53" i="127"/>
  <c r="R53" i="127" s="1"/>
  <c r="U53" i="127"/>
  <c r="W53" i="127" s="1"/>
  <c r="K52" i="127"/>
  <c r="N52" i="127"/>
  <c r="R52" i="127"/>
  <c r="U52" i="127"/>
  <c r="V52" i="127"/>
  <c r="K54" i="127"/>
  <c r="N54" i="127"/>
  <c r="O54" i="127"/>
  <c r="R54" i="127" s="1"/>
  <c r="U54" i="127"/>
  <c r="W54" i="127" s="1"/>
  <c r="K55" i="127"/>
  <c r="N55" i="127"/>
  <c r="O55" i="127"/>
  <c r="R55" i="127" s="1"/>
  <c r="U55" i="127"/>
  <c r="W55" i="127" s="1"/>
  <c r="K56" i="127"/>
  <c r="N56" i="127"/>
  <c r="O56" i="127"/>
  <c r="R56" i="127" s="1"/>
  <c r="U56" i="127"/>
  <c r="W56" i="127" s="1"/>
  <c r="K57" i="127"/>
  <c r="N57" i="127"/>
  <c r="O57" i="127"/>
  <c r="R57" i="127" s="1"/>
  <c r="U57" i="127"/>
  <c r="W57" i="127" s="1"/>
  <c r="K58" i="127"/>
  <c r="N58" i="127"/>
  <c r="O58" i="127"/>
  <c r="R58" i="127" s="1"/>
  <c r="U58" i="127"/>
  <c r="W58" i="127" s="1"/>
  <c r="K59" i="127"/>
  <c r="N59" i="127"/>
  <c r="O59" i="127"/>
  <c r="R59" i="127" s="1"/>
  <c r="U59" i="127"/>
  <c r="W59" i="127" s="1"/>
  <c r="K60" i="127"/>
  <c r="U60" i="127"/>
  <c r="W60" i="127" s="1"/>
  <c r="K61" i="127"/>
  <c r="U61" i="127"/>
  <c r="W61" i="127" s="1"/>
  <c r="K62" i="127"/>
  <c r="U62" i="127"/>
  <c r="W62" i="127" s="1"/>
  <c r="K63" i="127"/>
  <c r="U63" i="127"/>
  <c r="W63" i="127" s="1"/>
  <c r="K64" i="127"/>
  <c r="U64" i="127"/>
  <c r="W64" i="127" s="1"/>
  <c r="K65" i="127"/>
  <c r="U65" i="127"/>
  <c r="W65" i="127" s="1"/>
  <c r="K66" i="127"/>
  <c r="U66" i="127"/>
  <c r="W66" i="127" s="1"/>
  <c r="K67" i="127"/>
  <c r="U67" i="127"/>
  <c r="W67" i="127" s="1"/>
  <c r="K68" i="127"/>
  <c r="U68" i="127"/>
  <c r="W68" i="127" s="1"/>
  <c r="K69" i="127"/>
  <c r="U69" i="127"/>
  <c r="W69" i="127" s="1"/>
  <c r="K70" i="127"/>
  <c r="U70" i="127"/>
  <c r="W70" i="127" s="1"/>
  <c r="K71" i="127"/>
  <c r="U71" i="127"/>
  <c r="W71" i="127" s="1"/>
  <c r="K72" i="127"/>
  <c r="U72" i="127"/>
  <c r="W72" i="127" s="1"/>
  <c r="K73" i="127"/>
  <c r="U73" i="127"/>
  <c r="W73" i="127" s="1"/>
  <c r="K74" i="127"/>
  <c r="U74" i="127"/>
  <c r="W74" i="127" s="1"/>
  <c r="K75" i="127"/>
  <c r="U75" i="127"/>
  <c r="W75" i="127" s="1"/>
  <c r="K76" i="127"/>
  <c r="U76" i="127"/>
  <c r="W76" i="127" s="1"/>
  <c r="K77" i="127"/>
  <c r="U77" i="127"/>
  <c r="W77" i="127" s="1"/>
  <c r="K78" i="127"/>
  <c r="U78" i="127"/>
  <c r="W78" i="127" s="1"/>
  <c r="K79" i="127"/>
  <c r="U79" i="127"/>
  <c r="W79" i="127" s="1"/>
  <c r="K80" i="127"/>
  <c r="U80" i="127"/>
  <c r="W80" i="127" s="1"/>
  <c r="K81" i="127"/>
  <c r="U81" i="127"/>
  <c r="W81" i="127" s="1"/>
  <c r="K82" i="127"/>
  <c r="U82" i="127"/>
  <c r="A14" i="123"/>
  <c r="A15" i="123" s="1"/>
  <c r="A16" i="123" s="1"/>
  <c r="A17" i="123" s="1"/>
  <c r="A18" i="123" s="1"/>
  <c r="A19" i="123" s="1"/>
  <c r="A20" i="123" s="1"/>
  <c r="A14" i="124"/>
  <c r="A15" i="124"/>
  <c r="J7" i="104"/>
  <c r="L7" i="104" s="1"/>
  <c r="V7" i="104"/>
  <c r="AB7" i="104"/>
  <c r="F9" i="104"/>
  <c r="G9" i="104"/>
  <c r="I9" i="104" s="1"/>
  <c r="J9" i="104"/>
  <c r="J8" i="104" s="1"/>
  <c r="L8" i="104" s="1"/>
  <c r="M9" i="104"/>
  <c r="V9" i="104" s="1"/>
  <c r="W9" i="104"/>
  <c r="W8" i="104" s="1"/>
  <c r="Z9" i="104"/>
  <c r="Z8" i="104" s="1"/>
  <c r="F10" i="104"/>
  <c r="G10" i="104"/>
  <c r="I10" i="104" s="1"/>
  <c r="J10" i="104"/>
  <c r="L10" i="104" s="1"/>
  <c r="M10" i="104"/>
  <c r="V10" i="104" s="1"/>
  <c r="W10" i="104"/>
  <c r="Z10" i="104"/>
  <c r="F12" i="104"/>
  <c r="F17" i="104"/>
  <c r="F15" i="104" s="1"/>
  <c r="J17" i="104"/>
  <c r="L17" i="104"/>
  <c r="M17" i="104"/>
  <c r="V17" i="104"/>
  <c r="W17" i="104"/>
  <c r="Z17" i="104"/>
  <c r="F18" i="104"/>
  <c r="F8" i="104" s="1"/>
  <c r="F7" i="104" s="1"/>
  <c r="G18" i="104"/>
  <c r="I18" i="104" s="1"/>
  <c r="J18" i="104"/>
  <c r="L18" i="104" s="1"/>
  <c r="M18" i="104"/>
  <c r="V18" i="104" s="1"/>
  <c r="W18" i="104"/>
  <c r="Z18" i="104"/>
  <c r="F20" i="104"/>
  <c r="F23" i="104"/>
  <c r="F19" i="104" s="1"/>
  <c r="F25" i="104"/>
  <c r="J25" i="104"/>
  <c r="L25" i="104"/>
  <c r="M25" i="104"/>
  <c r="M7" i="104" s="1"/>
  <c r="V25" i="104"/>
  <c r="W25" i="104"/>
  <c r="W7" i="104" s="1"/>
  <c r="Z25" i="104"/>
  <c r="Z7" i="104" s="1"/>
  <c r="I27" i="104"/>
  <c r="L27" i="104"/>
  <c r="V27" i="104"/>
  <c r="F28" i="104"/>
  <c r="F26" i="104" s="1"/>
  <c r="G28" i="104"/>
  <c r="G25" i="104" s="1"/>
  <c r="J28" i="104"/>
  <c r="J26" i="104"/>
  <c r="L26" i="104" s="1"/>
  <c r="M28" i="104"/>
  <c r="M26" i="104" s="1"/>
  <c r="V26" i="104" s="1"/>
  <c r="W28" i="104"/>
  <c r="W26" i="104"/>
  <c r="Z28" i="104"/>
  <c r="Z26" i="104"/>
  <c r="F30" i="104"/>
  <c r="G30" i="104"/>
  <c r="I30" i="104" s="1"/>
  <c r="J30" i="104"/>
  <c r="J29" i="104" s="1"/>
  <c r="L29" i="104" s="1"/>
  <c r="M30" i="104"/>
  <c r="V30" i="104" s="1"/>
  <c r="W30" i="104"/>
  <c r="W29" i="104" s="1"/>
  <c r="Z30" i="104"/>
  <c r="A31" i="104"/>
  <c r="J31" i="104"/>
  <c r="L31" i="104"/>
  <c r="M31" i="104"/>
  <c r="V31" i="104"/>
  <c r="W31" i="104"/>
  <c r="F32" i="104"/>
  <c r="F31" i="104" s="1"/>
  <c r="G32" i="104"/>
  <c r="I32" i="104"/>
  <c r="J32" i="104"/>
  <c r="L32" i="104"/>
  <c r="M32" i="104"/>
  <c r="V32" i="104"/>
  <c r="W32" i="104"/>
  <c r="Z32" i="104"/>
  <c r="Z31" i="104" s="1"/>
  <c r="F33" i="104"/>
  <c r="G33" i="104"/>
  <c r="I33" i="104"/>
  <c r="J33" i="104"/>
  <c r="L33" i="104"/>
  <c r="M33" i="104"/>
  <c r="V33" i="104"/>
  <c r="W33" i="104"/>
  <c r="Z33" i="104"/>
  <c r="AB33" i="104"/>
  <c r="F34" i="104"/>
  <c r="F35" i="104"/>
  <c r="G35" i="104"/>
  <c r="I35" i="104" s="1"/>
  <c r="J35" i="104"/>
  <c r="J34" i="104" s="1"/>
  <c r="L34" i="104" s="1"/>
  <c r="M35" i="104"/>
  <c r="V35" i="104"/>
  <c r="W35" i="104"/>
  <c r="W34" i="104"/>
  <c r="Z35" i="104"/>
  <c r="Z34" i="104"/>
  <c r="F36" i="104"/>
  <c r="G36" i="104"/>
  <c r="I36" i="104" s="1"/>
  <c r="J36" i="104"/>
  <c r="L36" i="104" s="1"/>
  <c r="M36" i="104"/>
  <c r="V36" i="104" s="1"/>
  <c r="W36" i="104"/>
  <c r="Z36" i="104"/>
  <c r="A37" i="104"/>
  <c r="G37" i="104"/>
  <c r="I37" i="104" s="1"/>
  <c r="J37" i="104"/>
  <c r="L37" i="104" s="1"/>
  <c r="M37" i="104"/>
  <c r="V37" i="104" s="1"/>
  <c r="W37" i="104"/>
  <c r="Z37" i="104"/>
  <c r="F38" i="104"/>
  <c r="F37" i="104" s="1"/>
  <c r="G38" i="104"/>
  <c r="I38" i="104" s="1"/>
  <c r="J38" i="104"/>
  <c r="L38" i="104" s="1"/>
  <c r="M38" i="104"/>
  <c r="V38" i="104" s="1"/>
  <c r="W38" i="104"/>
  <c r="Z38" i="104"/>
  <c r="F39" i="104"/>
  <c r="G39" i="104"/>
  <c r="I39" i="104" s="1"/>
  <c r="J39" i="104"/>
  <c r="L39" i="104" s="1"/>
  <c r="M39" i="104"/>
  <c r="V39" i="104" s="1"/>
  <c r="W39" i="104"/>
  <c r="Z39" i="104"/>
  <c r="A40" i="104"/>
  <c r="G40" i="104"/>
  <c r="I40" i="104"/>
  <c r="J40" i="104"/>
  <c r="L40" i="104"/>
  <c r="M40" i="104"/>
  <c r="V40" i="104"/>
  <c r="W40" i="104"/>
  <c r="Z40" i="104"/>
  <c r="F41" i="104"/>
  <c r="F40" i="104"/>
  <c r="G41" i="104"/>
  <c r="I41" i="104"/>
  <c r="J41" i="104"/>
  <c r="L41" i="104"/>
  <c r="M41" i="104"/>
  <c r="V41" i="104"/>
  <c r="W41" i="104"/>
  <c r="Z41" i="104"/>
  <c r="F42" i="104"/>
  <c r="G42" i="104"/>
  <c r="I42" i="104" s="1"/>
  <c r="J42" i="104"/>
  <c r="L42" i="104" s="1"/>
  <c r="M42" i="104"/>
  <c r="V42" i="104" s="1"/>
  <c r="W42" i="104"/>
  <c r="Z42" i="104"/>
  <c r="G43" i="104"/>
  <c r="I43" i="104" s="1"/>
  <c r="J43" i="104"/>
  <c r="L43" i="104" s="1"/>
  <c r="M43" i="104"/>
  <c r="V43" i="104" s="1"/>
  <c r="W43" i="104"/>
  <c r="Z43" i="104"/>
  <c r="F44" i="104"/>
  <c r="F43" i="104" s="1"/>
  <c r="G44" i="104"/>
  <c r="I44" i="104" s="1"/>
  <c r="J44" i="104"/>
  <c r="L44" i="104" s="1"/>
  <c r="M44" i="104"/>
  <c r="V44" i="104" s="1"/>
  <c r="W44" i="104"/>
  <c r="Z44" i="104"/>
  <c r="F45" i="104"/>
  <c r="G45" i="104"/>
  <c r="I45" i="104"/>
  <c r="J45" i="104"/>
  <c r="L45" i="104"/>
  <c r="M45" i="104"/>
  <c r="V45" i="104"/>
  <c r="W45" i="104"/>
  <c r="Z45" i="104"/>
  <c r="A46" i="104"/>
  <c r="G46" i="104"/>
  <c r="I46" i="104" s="1"/>
  <c r="J46" i="104"/>
  <c r="L46" i="104" s="1"/>
  <c r="M46" i="104"/>
  <c r="V46" i="104" s="1"/>
  <c r="W46" i="104"/>
  <c r="Z46" i="104"/>
  <c r="F47" i="104"/>
  <c r="F46" i="104" s="1"/>
  <c r="G47" i="104"/>
  <c r="I47" i="104" s="1"/>
  <c r="J47" i="104"/>
  <c r="L47" i="104" s="1"/>
  <c r="M47" i="104"/>
  <c r="V47" i="104" s="1"/>
  <c r="W47" i="104"/>
  <c r="Z47" i="104"/>
  <c r="F48" i="104"/>
  <c r="G48" i="104"/>
  <c r="I48" i="104"/>
  <c r="J48" i="104"/>
  <c r="L48" i="104"/>
  <c r="M48" i="104"/>
  <c r="V48" i="104"/>
  <c r="W48" i="104"/>
  <c r="Z48" i="104"/>
  <c r="A49" i="104"/>
  <c r="G49" i="104"/>
  <c r="I49" i="104" s="1"/>
  <c r="J49" i="104"/>
  <c r="L49" i="104" s="1"/>
  <c r="M49" i="104"/>
  <c r="V49" i="104" s="1"/>
  <c r="W49" i="104"/>
  <c r="Z49" i="104"/>
  <c r="F50" i="104"/>
  <c r="F49" i="104" s="1"/>
  <c r="G50" i="104"/>
  <c r="I50" i="104" s="1"/>
  <c r="J50" i="104"/>
  <c r="L50" i="104" s="1"/>
  <c r="M50" i="104"/>
  <c r="V50" i="104" s="1"/>
  <c r="W50" i="104"/>
  <c r="Z50" i="104"/>
  <c r="F51" i="104"/>
  <c r="G51" i="104"/>
  <c r="I51" i="104"/>
  <c r="J51" i="104"/>
  <c r="L51" i="104"/>
  <c r="M51" i="104"/>
  <c r="V51" i="104"/>
  <c r="W51" i="104"/>
  <c r="Z51" i="104"/>
  <c r="I52" i="104"/>
  <c r="L52" i="104"/>
  <c r="V52" i="104"/>
  <c r="A53" i="104"/>
  <c r="G53" i="104"/>
  <c r="I53" i="104" s="1"/>
  <c r="J53" i="104"/>
  <c r="L53" i="104" s="1"/>
  <c r="M53" i="104"/>
  <c r="V53" i="104" s="1"/>
  <c r="W53" i="104"/>
  <c r="Z53" i="104"/>
  <c r="G54" i="104"/>
  <c r="I54" i="104" s="1"/>
  <c r="J54" i="104"/>
  <c r="L54" i="104" s="1"/>
  <c r="M54" i="104"/>
  <c r="V54" i="104" s="1"/>
  <c r="Z54" i="104"/>
  <c r="F55" i="104"/>
  <c r="G55" i="104"/>
  <c r="I55" i="104" s="1"/>
  <c r="J55" i="104"/>
  <c r="L55" i="104" s="1"/>
  <c r="M55" i="104"/>
  <c r="V55" i="104" s="1"/>
  <c r="W55" i="104"/>
  <c r="Z55" i="104"/>
  <c r="A56" i="104"/>
  <c r="F57" i="104"/>
  <c r="F56" i="104" s="1"/>
  <c r="G57" i="104"/>
  <c r="G56" i="104" s="1"/>
  <c r="I56" i="104" s="1"/>
  <c r="J57" i="104"/>
  <c r="L57" i="104" s="1"/>
  <c r="M57" i="104"/>
  <c r="M56" i="104" s="1"/>
  <c r="V56" i="104" s="1"/>
  <c r="W57" i="104"/>
  <c r="W56" i="104" s="1"/>
  <c r="Z57" i="104"/>
  <c r="Z56" i="104" s="1"/>
  <c r="F58" i="104"/>
  <c r="G58" i="104"/>
  <c r="I58" i="104" s="1"/>
  <c r="J58" i="104"/>
  <c r="L58" i="104" s="1"/>
  <c r="M58" i="104"/>
  <c r="V58" i="104" s="1"/>
  <c r="W58" i="104"/>
  <c r="Z58" i="104"/>
  <c r="A59" i="104"/>
  <c r="G59" i="104"/>
  <c r="I59" i="104" s="1"/>
  <c r="J59" i="104"/>
  <c r="L59" i="104" s="1"/>
  <c r="M59" i="104"/>
  <c r="V59" i="104" s="1"/>
  <c r="W59" i="104"/>
  <c r="Z59" i="104"/>
  <c r="F60" i="104"/>
  <c r="G60" i="104"/>
  <c r="I60" i="104" s="1"/>
  <c r="J60" i="104"/>
  <c r="L60" i="104" s="1"/>
  <c r="M60" i="104"/>
  <c r="V60" i="104" s="1"/>
  <c r="Z60" i="104"/>
  <c r="F61" i="104"/>
  <c r="G61" i="104"/>
  <c r="I61" i="104" s="1"/>
  <c r="J61" i="104"/>
  <c r="L61" i="104" s="1"/>
  <c r="M61" i="104"/>
  <c r="V61" i="104" s="1"/>
  <c r="W61" i="104"/>
  <c r="Z61" i="104"/>
  <c r="A62" i="104"/>
  <c r="G62" i="104"/>
  <c r="I62" i="104" s="1"/>
  <c r="J62" i="104"/>
  <c r="L62" i="104" s="1"/>
  <c r="M62" i="104"/>
  <c r="V62" i="104" s="1"/>
  <c r="W62" i="104"/>
  <c r="Z62" i="104"/>
  <c r="F63" i="104"/>
  <c r="G63" i="104"/>
  <c r="I63" i="104" s="1"/>
  <c r="J63" i="104"/>
  <c r="L63" i="104" s="1"/>
  <c r="M63" i="104"/>
  <c r="V63" i="104" s="1"/>
  <c r="W63" i="104"/>
  <c r="Z63" i="104"/>
  <c r="F64" i="104"/>
  <c r="G64" i="104"/>
  <c r="I64" i="104" s="1"/>
  <c r="J64" i="104"/>
  <c r="L64" i="104" s="1"/>
  <c r="M64" i="104"/>
  <c r="V64" i="104" s="1"/>
  <c r="W64" i="104"/>
  <c r="Z64" i="104"/>
  <c r="A65" i="104"/>
  <c r="G65" i="104"/>
  <c r="I65" i="104" s="1"/>
  <c r="J65" i="104"/>
  <c r="L65" i="104" s="1"/>
  <c r="M65" i="104"/>
  <c r="V65" i="104" s="1"/>
  <c r="W65" i="104"/>
  <c r="Z65" i="104"/>
  <c r="F66" i="104"/>
  <c r="G66" i="104"/>
  <c r="I66" i="104" s="1"/>
  <c r="J66" i="104"/>
  <c r="L66" i="104" s="1"/>
  <c r="M66" i="104"/>
  <c r="V66" i="104" s="1"/>
  <c r="W66" i="104"/>
  <c r="Z66" i="104"/>
  <c r="F67" i="104"/>
  <c r="G67" i="104"/>
  <c r="I67" i="104" s="1"/>
  <c r="J67" i="104"/>
  <c r="L67" i="104" s="1"/>
  <c r="M67" i="104"/>
  <c r="V67" i="104" s="1"/>
  <c r="W67" i="104"/>
  <c r="Z67" i="104"/>
  <c r="A68" i="104"/>
  <c r="G68" i="104"/>
  <c r="I68" i="104" s="1"/>
  <c r="J68" i="104"/>
  <c r="L68" i="104" s="1"/>
  <c r="M68" i="104"/>
  <c r="V68" i="104" s="1"/>
  <c r="W68" i="104"/>
  <c r="Z68" i="104"/>
  <c r="F69" i="104"/>
  <c r="G69" i="104"/>
  <c r="I69" i="104" s="1"/>
  <c r="J69" i="104"/>
  <c r="L69" i="104" s="1"/>
  <c r="M69" i="104"/>
  <c r="V69" i="104" s="1"/>
  <c r="G70" i="104"/>
  <c r="I70" i="104" s="1"/>
  <c r="J70" i="104"/>
  <c r="L70" i="104" s="1"/>
  <c r="M70" i="104"/>
  <c r="V70" i="104" s="1"/>
  <c r="Z70" i="104"/>
  <c r="L35" i="104"/>
  <c r="M34" i="104"/>
  <c r="V34" i="104" s="1"/>
  <c r="G34" i="104"/>
  <c r="I34" i="104" s="1"/>
  <c r="G31" i="104"/>
  <c r="I31" i="104" s="1"/>
  <c r="Z29" i="104"/>
  <c r="F29" i="104"/>
  <c r="L9" i="104"/>
  <c r="G8" i="104"/>
  <c r="I8" i="104" s="1"/>
  <c r="V28" i="104"/>
  <c r="M29" i="104"/>
  <c r="V29" i="104" s="1"/>
  <c r="L28" i="104"/>
  <c r="V83" i="127" l="1"/>
  <c r="W49" i="127"/>
  <c r="W41" i="127"/>
  <c r="W52" i="127"/>
  <c r="W46" i="127"/>
  <c r="W51" i="127"/>
  <c r="W36" i="127"/>
  <c r="W42" i="127"/>
  <c r="W34" i="127"/>
  <c r="W28" i="127"/>
  <c r="W35" i="127"/>
  <c r="W44" i="127"/>
  <c r="W48" i="127"/>
  <c r="W50" i="127"/>
  <c r="W40" i="127"/>
  <c r="W38" i="127"/>
  <c r="W33" i="127"/>
  <c r="W32" i="127"/>
  <c r="W30" i="127"/>
  <c r="F65" i="104"/>
  <c r="F62" i="104"/>
  <c r="F59" i="104"/>
  <c r="M8" i="104"/>
  <c r="V8" i="104" s="1"/>
  <c r="J56" i="104"/>
  <c r="L56" i="104" s="1"/>
  <c r="I57" i="104"/>
  <c r="W37" i="127"/>
  <c r="W29" i="127"/>
  <c r="W39" i="127"/>
  <c r="W31" i="127"/>
  <c r="W47" i="127"/>
  <c r="W45" i="127"/>
  <c r="V57" i="104"/>
  <c r="F11" i="104"/>
  <c r="I25" i="104"/>
  <c r="G7" i="104"/>
  <c r="I7" i="104" s="1"/>
  <c r="L30" i="104"/>
  <c r="G26" i="104"/>
  <c r="G29" i="104"/>
  <c r="I29" i="104" s="1"/>
  <c r="W82" i="127"/>
  <c r="W24" i="127"/>
  <c r="W19" i="127"/>
  <c r="I28" i="104"/>
  <c r="W43" i="127"/>
  <c r="R28" i="127"/>
  <c r="A10" i="127"/>
  <c r="K15" i="127"/>
  <c r="S9" i="121"/>
  <c r="S8" i="121" s="1"/>
  <c r="S7" i="121" s="1"/>
  <c r="U8" i="118"/>
  <c r="U7" i="118" s="1"/>
  <c r="I9" i="118"/>
  <c r="G8" i="118"/>
  <c r="T7" i="119"/>
  <c r="V7" i="119"/>
  <c r="F8" i="119"/>
  <c r="F7" i="119" s="1"/>
  <c r="Z69" i="104"/>
  <c r="A11" i="127" l="1"/>
  <c r="A12" i="127" s="1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W70" i="104"/>
  <c r="G7" i="118"/>
  <c r="I8" i="118"/>
  <c r="G17" i="104"/>
  <c r="I17" i="104" s="1"/>
  <c r="I26" i="104"/>
  <c r="I7" i="118" l="1"/>
  <c r="J8" i="118"/>
  <c r="J7" i="118" s="1"/>
  <c r="W54" i="104"/>
  <c r="F54" i="104"/>
  <c r="F53" i="104" s="1"/>
  <c r="F70" i="104" l="1"/>
  <c r="F68" i="104" s="1"/>
  <c r="A28" i="127" l="1"/>
  <c r="A29" i="127" l="1"/>
  <c r="A30" i="127" s="1"/>
  <c r="A31" i="127" s="1"/>
  <c r="A32" i="127" s="1"/>
  <c r="A33" i="127" s="1"/>
  <c r="A34" i="127" s="1"/>
  <c r="A35" i="127" s="1"/>
  <c r="A36" i="127" s="1"/>
  <c r="A37" i="127" s="1"/>
  <c r="A38" i="127" s="1"/>
  <c r="A39" i="127" s="1"/>
  <c r="A40" i="127" s="1"/>
  <c r="A41" i="127" s="1"/>
  <c r="A42" i="127" s="1"/>
  <c r="A43" i="127" s="1"/>
  <c r="A44" i="127" s="1"/>
  <c r="A45" i="127" s="1"/>
  <c r="A46" i="127" s="1"/>
  <c r="A47" i="127" s="1"/>
  <c r="A48" i="127" s="1"/>
  <c r="A49" i="127" s="1"/>
  <c r="A50" i="127" s="1"/>
  <c r="A51" i="127" s="1"/>
  <c r="A52" i="127" s="1"/>
  <c r="A53" i="127" s="1"/>
  <c r="A54" i="127" s="1"/>
  <c r="A55" i="127" s="1"/>
  <c r="A56" i="127" s="1"/>
  <c r="A57" i="127" s="1"/>
  <c r="A58" i="127" l="1"/>
  <c r="A59" i="127" s="1"/>
  <c r="A60" i="127" s="1"/>
  <c r="A61" i="127" l="1"/>
  <c r="A62" i="127" l="1"/>
  <c r="A63" i="127" l="1"/>
  <c r="A64" i="127" s="1"/>
  <c r="A65" i="127" s="1"/>
  <c r="A66" i="127" s="1"/>
  <c r="A67" i="127" s="1"/>
  <c r="A68" i="127" s="1"/>
  <c r="A69" i="127" s="1"/>
  <c r="A70" i="127" s="1"/>
  <c r="A71" i="127" s="1"/>
  <c r="A72" i="127" s="1"/>
  <c r="A73" i="127" s="1"/>
  <c r="A74" i="127" s="1"/>
  <c r="A75" i="127" s="1"/>
  <c r="A76" i="127" s="1"/>
  <c r="A77" i="127" s="1"/>
  <c r="A78" i="127" s="1"/>
  <c r="A79" i="127" s="1"/>
  <c r="A80" i="127" s="1"/>
  <c r="A81" i="127" s="1"/>
  <c r="A82" i="127" s="1"/>
  <c r="F82" i="127" l="1"/>
</calcChain>
</file>

<file path=xl/comments1.xml><?xml version="1.0" encoding="utf-8"?>
<comments xmlns="http://schemas.openxmlformats.org/spreadsheetml/2006/main">
  <authors>
    <author>Admin</author>
  </authors>
  <commentList>
    <comment ref="W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2500</t>
        </r>
      </text>
    </comment>
    <comment ref="W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2500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U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2900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2900</t>
        </r>
      </text>
    </comment>
    <comment ref="U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6020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200</t>
        </r>
      </text>
    </comment>
    <comment ref="U3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2746</t>
        </r>
      </text>
    </comment>
  </commentList>
</comments>
</file>

<file path=xl/sharedStrings.xml><?xml version="1.0" encoding="utf-8"?>
<sst xmlns="http://schemas.openxmlformats.org/spreadsheetml/2006/main" count="1925" uniqueCount="718">
  <si>
    <t>ºö¤¡¾­¡¾Á©¤ì¾¸</t>
  </si>
  <si>
    <t>ºö¤¡¾­Äº¨¾¡¾­¯½§¾§ö­¦ø¤¦÷©</t>
  </si>
  <si>
    <t>¦¾­¯½§¾§ö­¦ø¤¦÷©</t>
  </si>
  <si>
    <t>117 17</t>
  </si>
  <si>
    <t>*</t>
  </si>
  <si>
    <t>I</t>
  </si>
  <si>
    <t>17 08 01 00</t>
  </si>
  <si>
    <t>17 03 00 00</t>
  </si>
  <si>
    <t>17 05 00 00</t>
  </si>
  <si>
    <t>17 10 01 00</t>
  </si>
  <si>
    <t>´½¹¾¸òê½¨¾ÄìÁ¹È¤§¾©</t>
  </si>
  <si>
    <t>116 16</t>
  </si>
  <si>
    <t>17 09 02 00</t>
  </si>
  <si>
    <t>115 15</t>
  </si>
  <si>
    <t>17 05 03 00</t>
  </si>
  <si>
    <t>3 115 11 047 3</t>
  </si>
  <si>
    <t>2012-17</t>
  </si>
  <si>
    <t>2012-14</t>
  </si>
  <si>
    <t>2011-14</t>
  </si>
  <si>
    <t>17 08 12 00</t>
  </si>
  <si>
    <t>17 08 00 00</t>
  </si>
  <si>
    <t>¡½§¸¤¦ô¡¦¾êò¡¾­ Áì½ ¡òì¾</t>
  </si>
  <si>
    <t>¡½§¸¤²¾¨Ã­</t>
  </si>
  <si>
    <t>¡½§¸¤¨÷ªòê¿</t>
  </si>
  <si>
    <t>¹ð²ò²òê½²ñ­Ä¡¦º­²ö´¸ò¹¾­</t>
  </si>
  <si>
    <t>¡½§¸¤Á»¤¤¾­ Áì½ ¦½¹ñ¸©©ó¡¾­¦ñ¤£ö´</t>
  </si>
  <si>
    <t>¡½§¸¤«½Á¹ì¤¢È¾¸, ¸ñ©ê½­¾ê¿ Áì½ êÈº¤êÈ¼¸</t>
  </si>
  <si>
    <t>¡½§¸¤¦¾ê¾ì½­½¦÷¡</t>
  </si>
  <si>
    <t>¡½§¸¤¸òê½¨¾¦¾© Áì½ Àªñ¡Â­Âì§ó</t>
  </si>
  <si>
    <t xml:space="preserve">116 16 </t>
  </si>
  <si>
    <t>B</t>
  </si>
  <si>
    <t>131 31</t>
  </si>
  <si>
    <t>3 116 12 119 3</t>
  </si>
  <si>
    <t>3 116 12 124 3</t>
  </si>
  <si>
    <t>3 116 12 129 2</t>
  </si>
  <si>
    <t>2013-16</t>
  </si>
  <si>
    <t>2013-18</t>
  </si>
  <si>
    <t>ໂຄງການກໍ່ສ້າງຕ້ານເຈື່ອນໂຮງຮຽນເຕັກນິກວິຊາຊີບແຂວງຫຼວງພະບາງ</t>
  </si>
  <si>
    <t>ໂຄງການກໍ່ສ້າງອາຄານຫ້ອງການວິທະຍາໄລຄູດົງຄຳຊ້າງ</t>
  </si>
  <si>
    <t xml:space="preserve">ໂຄງການສືບຕໍ່ </t>
  </si>
  <si>
    <t xml:space="preserve">ໂຄງການສະ​ເຫນີ​ໃໝ່ </t>
  </si>
  <si>
    <t>ໂຄງການສືບຕໍ່</t>
  </si>
  <si>
    <t>ລ/ດ</t>
  </si>
  <si>
    <t>ລວມ</t>
  </si>
  <si>
    <t>ຄ່າກໍ່ສ້າງ</t>
  </si>
  <si>
    <t>ໝາຍເຫດ</t>
  </si>
  <si>
    <t>ຊື່ ແລະ ທີ່ຕັ້ງຂອງໂຄງການ</t>
  </si>
  <si>
    <t>ກໍ່ສ້າງຫ້ອງການປະກັນສັງຄົມ ແລະ ເກັບກູ້ລະເບີດ ແຫ່ງຊາດ</t>
  </si>
  <si>
    <t>ກະຊວງແຮງງານ ແລະ ສະຫວັດດີການສັງຄົມ</t>
  </si>
  <si>
    <t>ໂຄງການກໍ່ສ້າງອາຄານຮຽນໂຮງຮຽນເຕັກນິກວິຊາຊີບ ແຂວງບໍ່ແກ້ວ</t>
  </si>
  <si>
    <t>ກໍ່ສ້າງພື້ນຖານໂຄງລ່າງມະຫາວິທະຍາໄລສະຫວັນນະເຂດ</t>
  </si>
  <si>
    <t>ຄກ ກໍ່ສ້າງຫໍພັກນັກຮຽນຍິງ ວິທະຍາໄລເຕັກນິກແຂວງວຽງຈັນ</t>
  </si>
  <si>
    <t>ໂຄງການສ້າງຄວາມເຂັ້ມແຂງໃຫ້ວຽກງານການສຶກສາຊັ້ນສູງ</t>
  </si>
  <si>
    <t>3 116 13 174 3</t>
  </si>
  <si>
    <t>3 116 13 175 3</t>
  </si>
  <si>
    <t>3 116 13 176 3</t>
  </si>
  <si>
    <t>3 116 13 183 3</t>
  </si>
  <si>
    <t>3 116 13 185 3</t>
  </si>
  <si>
    <t>ລະຫັດຂະ
ແໜງການ</t>
  </si>
  <si>
    <t>ສາລະບານ
ງົບປະມານ</t>
  </si>
  <si>
    <t>ລະຫັດ
ໂຄງການ</t>
  </si>
  <si>
    <t xml:space="preserve">        ຫົວໜ່ວຍ: ລ້ານກີບ</t>
  </si>
  <si>
    <t>ມູນ​ຄ່າ​ລວມໂຄງການ</t>
  </si>
  <si>
    <t>17 09 06 00</t>
  </si>
  <si>
    <t>137 37</t>
  </si>
  <si>
    <t>1 137 11 008 2</t>
  </si>
  <si>
    <t>3 137 12 015 3</t>
  </si>
  <si>
    <t>3 137 13 019 3</t>
  </si>
  <si>
    <t>ໂຄງການກໍ່ສ້າງພະແນກວິທະຍາສາດແຂວງບໍ່ແກ້ວ</t>
  </si>
  <si>
    <t>118 18</t>
  </si>
  <si>
    <t xml:space="preserve"> 3 118 10 024 3 </t>
  </si>
  <si>
    <t>ກໍ່ສ້າງຫ້ອງການສານປ/ຊ ເຂດ 2 ມ. ຜາອຸດົມ ຂ. ບໍ່ແກ້ວ</t>
  </si>
  <si>
    <t>2010-12</t>
  </si>
  <si>
    <t xml:space="preserve"> - ຄ່າກໍ່ສ້າງ</t>
  </si>
  <si>
    <t xml:space="preserve"> 3 118 11 016 3 </t>
  </si>
  <si>
    <t>119 19</t>
  </si>
  <si>
    <t xml:space="preserve"> </t>
  </si>
  <si>
    <t>ì¸´</t>
  </si>
  <si>
    <t>®É¸¤­ÕÀêó­ 2 ¡½§¸¤ ¦¾ê¾ì½­½¦÷¡</t>
  </si>
  <si>
    <t>®É¸¤­ÕÀêó­ 2 ¡½§¸¤ ¦ô¡¦¾êò¡¾­ Áì½ ¡òì¾</t>
  </si>
  <si>
    <t>ຫົວໜ່ວຍ: ລ້ານກີບ</t>
  </si>
  <si>
    <t>ກໍ່ສ້າງຫ້ອງການສານປ/ຊ ເຂດ 3 ມ.ສີສັດຕະນາກ  ນ ຫຼ</t>
  </si>
  <si>
    <t>2014-17</t>
  </si>
  <si>
    <t>ໂຄງການພັດທະນາແບບປະສົມປະສານ (IDP)</t>
  </si>
  <si>
    <t>ໄລຍະຈຳນວນໂຄງການ</t>
  </si>
  <si>
    <t>ໂຄງການສະເໜືໃໝ່</t>
  </si>
  <si>
    <t>ຂອງຄະນະຮັບຜິດຊອບ ພິພິທະພັນ ໄກສອນ ພົມວິຫານ</t>
  </si>
  <si>
    <t>ຂອງກະຊວງສາທາລະນະສຸກ</t>
  </si>
  <si>
    <t>ຂອງມະຫາວິທະຍາໄລແຫ່ງຊາດ</t>
  </si>
  <si>
    <t>ຂອງກະຊວງສຶກສາທິການ ແລະ ກິລາ</t>
  </si>
  <si>
    <t>ໂຄງການກໍ່ສ້າງຫ້ອງການພະແນກສຶກສາທິການ ແລະ ກິລາ ແຂວງໄຊສົມບູນ</t>
  </si>
  <si>
    <t>3 116 14 221 3</t>
  </si>
  <si>
    <t>ແຜນລົງທຶນສົກປີ 2014-2015</t>
  </si>
  <si>
    <t>ລວມທຶນທັງໝົດ</t>
  </si>
  <si>
    <t>ທຶນໂຄງການເປົ້າໝາຍສະເພາະ</t>
  </si>
  <si>
    <t>ທຶນໂຄງການປົກະຕິ</t>
  </si>
  <si>
    <t>2015-16</t>
  </si>
  <si>
    <t>2015-18</t>
  </si>
  <si>
    <t>2015-17</t>
  </si>
  <si>
    <t>ໂຄງການທາສີຮົ້ວກຳແພງຮົ້ວຢູ່ເຂດຫໍພິພິທະພັນ, ອານຸສອນປະທານ ໄກສອນ ພົມວີຫານ, ປະທານ ສຸພານຸວົງ</t>
  </si>
  <si>
    <t>ໂຄງການກໍ່ສ້າງຫ້ອງການບໍລິຫານໂຮງໝໍແມ່ ແລະ ເດັກໜອງພະຍາ</t>
  </si>
  <si>
    <t>ໂຄງການສ້າງຄວາມເຂັ້ມແຂງດ້ານບໍລິການຈັດຫາງານ</t>
  </si>
  <si>
    <t>ໂຄງການສ້າງໂອກາດມີວຽກເຮັດງານທຳ</t>
  </si>
  <si>
    <t>ໂຄງການປ້ອງກັນ ແລະ ລຶບລ້າງການໃຊ້ແຮງງານເດັກ</t>
  </si>
  <si>
    <t>ໂຄງການປັບປຸງ ແລະ ສ້າງຄວາມເຂັ້ມແຂງສາຍພົວພັນແຮງງານ</t>
  </si>
  <si>
    <t>ໂຄງການຄຸ້ມຄອງແຮງງານລາວຢູ່ພາຍໃນ ແລະ ຕ່າງປະເທດ</t>
  </si>
  <si>
    <t>ໂຄງການລຸດຜ່ອນອຸປະຕິເຫດແຮງງານ ແລະ ພະຍາດອາຊີບຢູ່ສະຖານທີ່ເຮັດວຽກ</t>
  </si>
  <si>
    <t>ໂຄງການປັບປຸງການບໍລິຫານຄຸ້ມຄອງວຽກງານປະກັນສັງຄົມ</t>
  </si>
  <si>
    <t>ໂຄງການສົ່ງເສີມ ແລະ ສ້າງສີ່ງອຳນວຍຄວາມສະດວກໃຫ້ແກ່ຄົນພິການ ແລະ ຜູ້ສູງອາຍຸໃຫ້ເຂົ້າເຖີງການບໍລິການທາງສັງຄົມ</t>
  </si>
  <si>
    <t>ໂຄງການປັບປຸງລະບົບການບໍລິຫານວຽກງານສັງຄົມສົງເຄາະ</t>
  </si>
  <si>
    <t>ໂຄງການພັດທະນາຄຸນນະພາບຊີວິດການເປັນຢູ່ຂອງຜູ້ທຸກຍາກ, ຜູ້ປະສົບເຄາະຮ້າຍຈາກໄພພິບັດ ແລະ ຜູ້ດ້ອຍໂອກາດແບບຢືນຍົງ</t>
  </si>
  <si>
    <t>ໂຄງການສ້ງຄວາມອາດສາມາດການປ້ອງກັນການເຄື່ອນຍ້າຍທີ່ຜິດກົດໝາຍ, ການຄ້າມະນຸດ ແລະ ໃຫ້ການຊ່ວຍເຫຼືອຜູ້ຖືກສົ່ງກັບ</t>
  </si>
  <si>
    <t>ໂຄງການສ້າງແຜນຍຸດທະສາດວຽກງານ ຮສສ</t>
  </si>
  <si>
    <t>ໂຄງການພັດທະນາບຸກຄາລະກອນ ທົ່ວຂະແໜງ ຮສສ</t>
  </si>
  <si>
    <t>ລວມມູນຄ່າປະຕິບັດວຽກ
ຮອດປະຈຸບັນ</t>
  </si>
  <si>
    <t>ຂະແໜງສັງຄົມ</t>
  </si>
  <si>
    <t>ຂະແໜງພັດທະນາຂົງເຂດລັດ</t>
  </si>
  <si>
    <t>ຮ່າງແຜນລົງທຶນສົກປີ  2015-2016</t>
  </si>
  <si>
    <t>ໂຄງການ ບຸກເບີກທີ່ດິນໃໝ່ (ເຮັດຮົ້ວ) ສູນຝຶກກິລາແຫ່ງຊາດ ສີເກີດ</t>
  </si>
  <si>
    <t>ໂຄງການສົ່ງເສີມການຈັດຕັ້ງແຂ່ງຂັນສີມືແຮງງານ</t>
  </si>
  <si>
    <t>ໂຄງການເຈາະນ້ຳບາດານໃຫ້ຄອບຄົວເສຍອົງຄະຢູ່ ສູນ 489</t>
  </si>
  <si>
    <t>ໂຄງການສະກັດກັ້ນການຄ້າມະນຸດ ແຂວງສະຫວັນນະເຂດ</t>
  </si>
  <si>
    <t xml:space="preserve">                                    ຮ່າງແຜນການລົງທຶນຂອງລັດ ສົກປີ 2015-2016</t>
  </si>
  <si>
    <t xml:space="preserve">                              ຂອງພະແນວາງແຜນພັດທະນາຂະແໜງສັງຄົມ(ສັງລວມທຶນພາຍໃນ)</t>
  </si>
  <si>
    <t>ຕປທ</t>
  </si>
  <si>
    <t>ພນ</t>
  </si>
  <si>
    <t>ໂຄງການສົ່ງເສີມວິຊາການ</t>
  </si>
  <si>
    <t>ໂຄງການກໍ່ສ້າງ</t>
  </si>
  <si>
    <t>ໂຄງການສົ່ງເສີມວີຊາການ</t>
  </si>
  <si>
    <t>ຂ້າປວກຢູ່ເຂດຫໍພິພິທະພັນ, ອານຸສອນສະຖານປະທານ ໄກສອນ ພົມວີຫານ, ປະທານ ສຸພານຸວົງ</t>
  </si>
  <si>
    <t>ຄ/ກ ສ້ອມແປງອາຄານອານຸສອນສະຖານປະທານ ໄກສອນພົມວິຫານ ເຮືອນ 401</t>
  </si>
  <si>
    <t>ຜົນການປະເມີນ</t>
  </si>
  <si>
    <t>ເງິນເກີນແຜນ</t>
  </si>
  <si>
    <t>ຊັບພະຍາກອນ</t>
  </si>
  <si>
    <t>ສ່ວນຫລຸດ</t>
  </si>
  <si>
    <t>ພັນທະບັດ</t>
  </si>
  <si>
    <t>ອວ່າຍໜີ້3ແຈ</t>
  </si>
  <si>
    <t>ອາກອນ-ພາສີ</t>
  </si>
  <si>
    <t>ອື່ນໆ</t>
  </si>
  <si>
    <t>ລວມມູນຄ່າຊຳລະຮອດວັນທີ 30/09/2015</t>
  </si>
  <si>
    <t>ຄ/ກ ສ້າງຄວາມເຂັ້ມແຂງໃຫ້ແກ່ການຄຸ້ມຄອງບຸກຄະລາກອນ</t>
  </si>
  <si>
    <t>ຄ/ກ ກໍ່ສ້າງ ຫ້ອງການສຶກສາທິການ ແລະ ກິລາ ເມືອງໜອງບົກ ແຂວງຄຳມ່ວນ</t>
  </si>
  <si>
    <t>ຄ/ກ ກໍ່ສ້າງອາຄານໂຮງຮຽນມັດທະຍົມສົງ ແຂວງຫລວງພະບາງ</t>
  </si>
  <si>
    <t>ຄ/ກ ກໍ່ສ້າງໂຮງຮຽນມັດທະຍົມປາຍ ຈອມທອງ ເມືອງຄຳ ແຂວງຊຽງຂວາງ</t>
  </si>
  <si>
    <t>ຄ/ກ ກໍ່ສ້າງອາຄານຮຽນພາກວິຊາວິທະຍາສາດສັງຄົມ ມະຫາວິທະຍາໄລສຸພານຸວົງ</t>
  </si>
  <si>
    <t>ຄ/ກ ກໍ່ສ້າງສະໂມສອນຂອງພະແນກສຶກສາທິການ ແລະ ກິລາແຂວງໄຊຍະບູລີ</t>
  </si>
  <si>
    <t>ຄ/ກ ປູກສ້າງອາຄານສູນການສຶກສານອກໂຮງຮຽນ ແຂວງສາລະວັນ</t>
  </si>
  <si>
    <t>ຄ/ກ ກໍ່ສ້າງຫ້ອງສະມຸດ ໂຮງຮຽນຊົນເຜົ່າແຂວງບໍລິຄຳໄຊ</t>
  </si>
  <si>
    <t>ຄ/ກ ກໍ່ສ້າງອາຄານຮຽນເຕັກນິກວິຊາຊີບ ແຂວງຜົ້ງສາລີ 2 ຊັ້ນ 12 ຫ້ອງ</t>
  </si>
  <si>
    <t>ຄ/ກ ກໍ່ສ້າງອາຄານຮຽນ 1 ຫຼັງ ວິທະຍາໄລເຕັກນິກແຂວງວຽງຈັນ ສາຂາເມືອງວັງວຽງ</t>
  </si>
  <si>
    <t>ຄ/ກ ກໍ່ສ້າງໂຮງຮຽນ ມສ ສົບຮາວ, ເມືອງສົບເບົາ ແຂວງຫົວພັນ</t>
  </si>
  <si>
    <t>ຄ/ກ ສ້ອມແປງອາຄານເກົ່າ 2 ຫຼັງ ພະແນກສຶກສາທິການ ແລະ ກິລາ ແຂວງວຽງຈັນ</t>
  </si>
  <si>
    <t>ຄ/ກ ກໍ່ສ້າງອາຄານຮຽນ 3 ຊັ້ນ ວິທະຍໄລຄູແຂວງ ສາລະວັນ</t>
  </si>
  <si>
    <t>ຄ/ກ ກໍ່ສ້າງອາຄານຮຽນພາກວິຊາເຕັກໂນໂລຊີອາຫານ ມະຫາວິທະຍາໄລສຸພານຸວົງ</t>
  </si>
  <si>
    <t>ຄ/ກ ສົມທົບຊຳລະຄ່າກໍ່ສ້າງພະແນກສຶກສາທິການ ແລະ ກິລາແຂວງ ວຽງຈັນ</t>
  </si>
  <si>
    <t>ກໍ່ສ້າງໂຮງຮຽນມັດທະຍົມສົມບູນຫຼັກ 52 ເມືອງໂພນໂຮງ ແຂວງວຽງຈັນ</t>
  </si>
  <si>
    <t>ຄ/ກ ກໍ່ສ້າງໂຮງຮຽນມັດທະຍົມຕົ້ນໂພນງາມ ເມືອງ ໄຊທານີ ນະຄອນຫຼວງວຽງຈັນ</t>
  </si>
  <si>
    <t>ສົມທົບກໍ່ສ້າງ ຫ້ອງການພະແນກສຶກສາທິການ ແລະ ກິລາ ແຂວງຄຳມ່ວນ</t>
  </si>
  <si>
    <t xml:space="preserve">ຄ/ກ ກໍ່ສ້າງອາຄານຮຽນຕຶກ ເອ ໂຮງຮຽນພອນສະຫວັນກິລາ-ກາຍະກຳ ສີເກີດ </t>
  </si>
  <si>
    <t>2 131 15 018 3</t>
  </si>
  <si>
    <t>ລັດຖະມົນຕີວ່າການ</t>
  </si>
  <si>
    <t>ກະຊວງແຜນການ ແລະ ການລົງທຶນ</t>
  </si>
  <si>
    <t>ເລກລະຫັດ</t>
  </si>
  <si>
    <t>ຂະແໜງການ</t>
  </si>
  <si>
    <t>ໂຄງການ</t>
  </si>
  <si>
    <t>ງົບປະມານ</t>
  </si>
  <si>
    <t>ທຶນ ພນ</t>
  </si>
  <si>
    <t>ທຶນ ຕປທ</t>
  </si>
  <si>
    <t xml:space="preserve"> ທຶນ ພນ</t>
  </si>
  <si>
    <t>9=7+8</t>
  </si>
  <si>
    <t>23=21+22</t>
  </si>
  <si>
    <t>ທຶນຕປທ</t>
  </si>
  <si>
    <t>3 137 13 028 3</t>
  </si>
  <si>
    <t>3 137 13 029 3</t>
  </si>
  <si>
    <t>ໂຄງການຈັດຕັ້ງຜັນຂະຫຍາຍລະບຽບກົດໝາຍວ່າດ້ວຍການປະກັນສັງຄົມ</t>
  </si>
  <si>
    <t>ໂຄງການສຶກສາ, ຄົ້ນຄ້ວາ ເກັບກຳຂໍ້ມູນສົນທິສັນຍາແຮງງານສາກົນ</t>
  </si>
  <si>
    <t>ໂຄງການສ້າງ, ປັບປຸງ ແລະ ເຜີຍແຜ່ນິຕິກຳວຽກງານ ຮສສ</t>
  </si>
  <si>
    <t>ໂຄງການກໍ່ສ້າງພື້ນຖານໂຄງລ່າງຂອງ ຂອງສະຖາບັນພັດທະນາສີມືແຮງງານລາວເກົາຫຼີ</t>
  </si>
  <si>
    <t>ໂຄງການປັບປຸງເດີ່ນພື້ນ, ລະບົບນ້ຳເສຍ, ນ້ຳໃຊ້, ໄຟຟ້າ ແລະ ທາສີຕຶກກະຊວງ ຮສສ</t>
  </si>
  <si>
    <t>ໂຄງການກໍ່ສ້າງ ແລະ ປັບປຸງລະບົບນ້ຳໃຊ້ ຢູ່ສູນ 790</t>
  </si>
  <si>
    <t>3 116 15 275 3</t>
  </si>
  <si>
    <t>3 116 15 276 3</t>
  </si>
  <si>
    <t>3 116 15 277 3</t>
  </si>
  <si>
    <t>3 116 15 278 3</t>
  </si>
  <si>
    <t>3 116 15 279 3</t>
  </si>
  <si>
    <t>3 116 15 280 3</t>
  </si>
  <si>
    <t>3 116 15 281 3</t>
  </si>
  <si>
    <t>3 116 15 282 3</t>
  </si>
  <si>
    <t>3 116 15 283 3</t>
  </si>
  <si>
    <t>3 116 15 284 3</t>
  </si>
  <si>
    <t>3 116 15 285 3</t>
  </si>
  <si>
    <t>3 116 15 286 3</t>
  </si>
  <si>
    <t>3 116 15 289 3</t>
  </si>
  <si>
    <t>3 116 15 290 3</t>
  </si>
  <si>
    <t>3 116 15 291 3</t>
  </si>
  <si>
    <t>3 116 15 292 3</t>
  </si>
  <si>
    <t>3 116 15 293 3</t>
  </si>
  <si>
    <t>3 116 15 294 3</t>
  </si>
  <si>
    <t>3 116 15 295 3</t>
  </si>
  <si>
    <t>3 116 15 296 3</t>
  </si>
  <si>
    <t>3 116 15 298 3</t>
  </si>
  <si>
    <t>3 116 15 299 3</t>
  </si>
  <si>
    <t>3 116 15 300 3</t>
  </si>
  <si>
    <t>3 116 15 301 3</t>
  </si>
  <si>
    <t>17 05 04 00</t>
  </si>
  <si>
    <t>1 115 15 071 2</t>
  </si>
  <si>
    <t xml:space="preserve">3 115 15 073 3 </t>
  </si>
  <si>
    <t>3 115 15 074 3</t>
  </si>
  <si>
    <t>3 115 15 076 3</t>
  </si>
  <si>
    <t>3 115 15 077 3</t>
  </si>
  <si>
    <t>3 115 15 078 3</t>
  </si>
  <si>
    <t>3 115 15 080 3</t>
  </si>
  <si>
    <t>3 115 15 081 3</t>
  </si>
  <si>
    <t>3 115 15 082 3</t>
  </si>
  <si>
    <t>3 115 15 083 3</t>
  </si>
  <si>
    <t>3 115 15 084 3</t>
  </si>
  <si>
    <t>3 115 15 085 3</t>
  </si>
  <si>
    <t>3 115 15 086 3</t>
  </si>
  <si>
    <t>3 115 15 087 3</t>
  </si>
  <si>
    <t>3 115 15 089 3</t>
  </si>
  <si>
    <t>3 115 15 090 3</t>
  </si>
  <si>
    <t>3 115 15 092 3</t>
  </si>
  <si>
    <t>3 115 15 093 3</t>
  </si>
  <si>
    <t>3 115 15 094 3</t>
  </si>
  <si>
    <t>3 115 15 095 3</t>
  </si>
  <si>
    <t>3 115 15 096 3</t>
  </si>
  <si>
    <t>3 115 15 097 3</t>
  </si>
  <si>
    <t>3 115 15 098 3</t>
  </si>
  <si>
    <t>3 115 15 099 3</t>
  </si>
  <si>
    <t>3 115 15 100 3</t>
  </si>
  <si>
    <t>1 115 15 101 2</t>
  </si>
  <si>
    <t>3 115 15 103 3</t>
  </si>
  <si>
    <t>3 115 15 104 3</t>
  </si>
  <si>
    <t>17 08 07 00</t>
  </si>
  <si>
    <t>3 115 15 106 3</t>
  </si>
  <si>
    <t>ນະຄອນຫລວງວຽງຈັນ; ວັນທີ...................</t>
  </si>
  <si>
    <t>ນະຄອນຫລວງວຽງຈັນ; ວັນທີ..................</t>
  </si>
  <si>
    <t>ຄ/ກປົກປ້ອງ, ຊ່ວຍເຫຼືອເດັກ, ແມ່ຍິງທີ່ຕ້ອງການປົກປ້ອງພິເສດ ແລະ ຄອບຄົວທີ່ມີຄວາມສ່ຽງ</t>
  </si>
  <si>
    <t>ແຜນການຊຳລະໜີ້ສິນໂຄງການລົງທຶນຂອງລັດສົກປີ 2015-2016 
ຂອງສານປະຊາຊົນສູງສຸດ</t>
  </si>
  <si>
    <t>ລວມມູນຄ່າປະຕິບັດວຽກສຳເລັດ</t>
  </si>
  <si>
    <t>ມູນຄ່າຊຳລະກ່ອນ ສົກປີ 2014-2015</t>
  </si>
  <si>
    <t>ແຜນການຊຳລະໜີ້ 
ສົກປີ 2014-2015</t>
  </si>
  <si>
    <t>ຍັງຄ້າງຊຳລະຕາມມູນຄ່າລວມໂຄງການ</t>
  </si>
  <si>
    <t>ມູນຄ່າຍັງຄ້າງຊຳລະຕາມວຽກສຳເລັດ</t>
  </si>
  <si>
    <t>ແຜນຊຳລະໜີ້ ສົກປີ 2015-2016</t>
  </si>
  <si>
    <t>% ສຳເລັດ</t>
  </si>
  <si>
    <t>%ຊຳລະ</t>
  </si>
  <si>
    <t>%ຄ້າງຊຳລະ</t>
  </si>
  <si>
    <t>11=10/7</t>
  </si>
  <si>
    <t>15=14/10</t>
  </si>
  <si>
    <t>18=16+17</t>
  </si>
  <si>
    <t>20=(14+18)/9</t>
  </si>
  <si>
    <t>22=(14+18)/10</t>
  </si>
  <si>
    <t>ລວມທຶນໂຄງການຊຳລະໜີ້ສິນ</t>
  </si>
  <si>
    <t>ນະຄອນຫລວງວຽງຈັນ; ວັນທີ............................</t>
  </si>
  <si>
    <t xml:space="preserve">3 117 15 216 3 </t>
  </si>
  <si>
    <t>ແຜນການຊຳລະໜີ້ສິນໂຄງການລົງທຶນຂອງລັດສົກປີ 2015-2016 
ຂອງອົງການໄອຍະການປະຊາຊົນສູງສຸດ</t>
  </si>
  <si>
    <t>ແຜນຊຳລະໜີ້ສົກປີ 2015-2016</t>
  </si>
  <si>
    <t>3 119 11 009 3</t>
  </si>
  <si>
    <t>ຄ/ກ ກໍ່ສ້າງຫ້ອງການໄອຍະການເຂດ ເມືອງບຸນເໜືອ, ແຂວງຜົ້ງສາລີ</t>
  </si>
  <si>
    <t>3 119 11 010 3</t>
  </si>
  <si>
    <t>ຄ/ກ ກໍ່ສ້າງຫ້ອງການໄອຍະການເຂດ ເມືອງ ສິງ, ຂ.ຫຼວງນ້ຳທາ</t>
  </si>
  <si>
    <t>3 119 11 015 3</t>
  </si>
  <si>
    <t>ຄ/ກ ກໍ່ສ້າງຫ້ອງການໄອຍະການເຂດ ເມືອງ ຫຼວງພະບາງ, ຂ.ຫຼວງພະບາງ</t>
  </si>
  <si>
    <t>3 119 11 017 3</t>
  </si>
  <si>
    <t>ຄ/ກ ກໍ່ສ້າງຫ້ອງການໄອຍະການເຂດ ເມືອງ ວຽງຄຳ, ແຂວງວຽງຈັນ</t>
  </si>
  <si>
    <t>3 119 11 024 3</t>
  </si>
  <si>
    <t>ຄ/ກ ກໍ່ສ້າງຫ້ອງການໄອຍະການເຂດ ເມືອງ ລະມາມ, ແຂວງເຊກອງ</t>
  </si>
  <si>
    <t>ນະຄອນຫລວງວຽງຈັນ; ວັນທີ..............................</t>
  </si>
  <si>
    <t>ຄ/ກ ກໍ່ສ້າງຫໍພັກນັກສຶກສາຍິງ ຮ/ຮເຕັກນິກວິຊາຊີບ ຂ.ຫຼວງພະບາງ ສາຂາ ເຂດພັດທະນານ້ຳຖ້ວມ 2 ຫຼັງ</t>
  </si>
  <si>
    <t>ຄ/ກຕິດຕັ້ງລະບົບໄຟຟ້າ, ນ້ຳປະປາ ແລະ ສຳຫຼວດອອກແບບ ກໍ່ສ້າງສະໜາມຝຶກກິລາປ້ອງກັນຊາດ (ເຂດໂພນຄຳ)</t>
  </si>
  <si>
    <t>ສ້ອມແປງອາຄານບໍລິຫານ, ສະໂມສອນ-ສຳຫຼວດອອກແບບ ພ້ອມຈັດສັນຜນຜັງລວມ ຮ/ຮ ພອນສະຫວັນກິລາ</t>
  </si>
  <si>
    <t>ແຜນການຊຳລະໜີ້ສິນໂຄງການລົງທຶນຂອງລັດສົກປີ 2015-2016</t>
  </si>
  <si>
    <t>2 116 11 020 3</t>
  </si>
  <si>
    <t>ຄ/ກ ປຸກສ້າງຫ້ອງຮຽນຫ້ອງການຄະນະວິທະຍາສາດທຳມະຊາດ</t>
  </si>
  <si>
    <t>2 116 11 023 3</t>
  </si>
  <si>
    <t>ຄ/ກ ປຸກສ້າງຫ້ອງຮຽນຫ້ອງການຄະນະວິທະຍາສາດປ່າໄມ້</t>
  </si>
  <si>
    <t>3 116 12 032 3</t>
  </si>
  <si>
    <t>ຄ/ກ ສ້ອມແປງ ແລະ ຕໍ່ເຕີມຫໍພັກເພື່ອເປັນຫ້ອງການຄູ-ອາຈານຄະນະວິສະວະກຳສາດ</t>
  </si>
  <si>
    <t>ແຜນຊຳລະໜີ້ 
ສົກປີ 2015-2016</t>
  </si>
  <si>
    <t>2 026 06 041 3</t>
  </si>
  <si>
    <t>17 00 00 00</t>
  </si>
  <si>
    <t>ກໍ່ສ້າງສູນພັດທະນາສີມືແຮງງານ ພາກໃຕ້ຢູ່ ແຂວງ ຈຳປາສັກ</t>
  </si>
  <si>
    <t xml:space="preserve">                                                               </t>
  </si>
  <si>
    <t xml:space="preserve">        ລັດຖະມົນຕີວ່າການ</t>
  </si>
  <si>
    <t>2 131 12 018 3</t>
  </si>
  <si>
    <t>ຄ/ກ ຫຼໍ່ຮູບສູງ 5ມ ແລະ ກໍ່ສ້າງຕິດຕັ້ງອະນຸສາວະລີປະທານ ໄກສອນ ພົມວິຫານ ຢູ່ສະຖາບັນການ ເມືອງ ແລະ ການປົກຄອງແຫ່ງຊາດ</t>
  </si>
  <si>
    <t>ໂຄງການປັບປຸງສ້ອມແປງ, ສ້ອມແປງສຳນັກງານຄະນະປະທານຄະນະກຳມະການໂອແລມປີກແຫ່ງຊາດ</t>
  </si>
  <si>
    <t>ລະຫັດໂຄງການທີ່ຜິດ</t>
  </si>
  <si>
    <t>ລະຫັດໂຄງການທີ່ຖືກ</t>
  </si>
  <si>
    <t>3 116 12 174 3</t>
  </si>
  <si>
    <t>3 116 12 176 3</t>
  </si>
  <si>
    <t>3 116 13 187 3</t>
  </si>
  <si>
    <t>3 116 14 225 3</t>
  </si>
  <si>
    <t>3 116 13 190 3</t>
  </si>
  <si>
    <t>3 116 13 228 3</t>
  </si>
  <si>
    <t>ຊື່ໂຄງການ</t>
  </si>
  <si>
    <t xml:space="preserve">ສາທາລະນະລັດ ປະຊາທິປະໄຊ ປະຊາຊົນລາວ
ສັນຕິພາບ ເອກະລາດ ປະຊາທິປະໄຕ ເອກະພາບ ວັດທະນາຖາວອນ
</t>
  </si>
  <si>
    <t xml:space="preserve">   </t>
  </si>
  <si>
    <t>ກະຊວງແຜນການ ແລະ ການລົງທຶນ                                                                                                             ເລກທີ……………./ຜທ.ກຜ3.</t>
  </si>
  <si>
    <t xml:space="preserve">       ກົມ​ແຜນການ                                                                                                                    ນະຄອນຫຼວງ​ວຽງຈັນ; ວັນ​ທີ..............   </t>
  </si>
  <si>
    <t xml:space="preserve">                                  - ອີງຕາມແຜນການລົງທຶນຂອງລັດໃນສົກປີ 2015-2016 ຂອງກະຊວງສຶກສາທິການ ແລະ ກິລາ</t>
  </si>
  <si>
    <r>
      <t xml:space="preserve">                                        ຮຽນ: </t>
    </r>
    <r>
      <rPr>
        <sz val="12"/>
        <color indexed="8"/>
        <rFont val="Phetsarath OT"/>
      </rPr>
      <t>ທ່ານຫົວໜ້າກົມງົບປະມານ, ກະຊວງການເງິນ</t>
    </r>
  </si>
  <si>
    <r>
      <t xml:space="preserve">                                        ເລື້ອງ: </t>
    </r>
    <r>
      <rPr>
        <sz val="12"/>
        <color indexed="8"/>
        <rFont val="Phetsarath OT"/>
      </rPr>
      <t>ຂໍຢັ້ງຢືນກ່ຽວກ່ຽວກັບເລກລະຫັດໂຄງການລົງທຶນຂອງລັດ ຂອງກະຊວງສຶກສາທິການ ແລະ ກິລາ</t>
    </r>
  </si>
  <si>
    <t xml:space="preserve">             ກົມແຜນການ ກະຊວງແຜນການ ແລະ ການລົງທຶນ ຂໍແຈ້ງມາຍັງທ່ານຊາບກ່ຽວກັບໃສ່ເລກລະຫັດໂຄງການົງທຶນຂອງລັດໃນສົກປີ 2015-2016 ຂອງກະຊວງສຶກສາທິ
ການ ແລະ ກິລາ ເຫັນວ່າຜ່ານການກວດກາຕົວຈິງການໃສ່ເລກລະຫັດໂຄງການແມ່ນຜິດໂດຍສະເພາະແມ່ນໂຄງການສືບຕໍ່ ຜ່ານການຈັດຕັ້ງປະຕິບັດຕົວຈິງສະເໜີໃຫ້ກົມງົບປະມານ ຢຶດຖືເອົາເລກລະຫັດໂຄງການຕາມທີ່ໄດ້ຈັດຕັ້ງປະຕິບັດໃນສົກປີ 2014-2015 ລາຍລະອຽດດັ່ງນີ້:</t>
  </si>
  <si>
    <t xml:space="preserve">                                                                                                                                                  ຫົວໜ້າກົມແຜນການ</t>
  </si>
  <si>
    <t xml:space="preserve">                                                                               ດັ່ງນັ້ນ ຈຶ່ງແຈ້ງມາຍັງທ່ານເພື່ອຊາບ ແລະ ຈັດຕັ້ງປະຕິບັດ</t>
  </si>
  <si>
    <t>2 131 15 030 3</t>
  </si>
  <si>
    <t>2 131 15 031 3</t>
  </si>
  <si>
    <t>2 131 15 032 3</t>
  </si>
  <si>
    <r>
      <t xml:space="preserve">                                        ເລື້ອງ: </t>
    </r>
    <r>
      <rPr>
        <sz val="12"/>
        <color indexed="8"/>
        <rFont val="Phetsarath OT"/>
      </rPr>
      <t>ຂໍຢັ້ງຢືນກັບເລກລະຫັດໂຄງການລົງທຶນຂອງລັດ ຂອງຄະນະຮັບຜິດຊອບ ຫໍພິພິຕະພັນໄກສອນພົມວິຫານ</t>
    </r>
  </si>
  <si>
    <t xml:space="preserve">                                  - ອີງຕາມແຜນການລົງທຶນຂອງລັດໃນສົກປີ 2015-2016 ຂອງຄະນະຮັບຜິດຊອບ ຫໍພິພິຕະພັນໄກສອນພົມວິຫານ</t>
  </si>
  <si>
    <t xml:space="preserve">             ກົມແຜນການ ກະຊວງແຜນການ ແລະ ການລົງທຶນ ຂໍແຈ້ງມາຍັງທ່ານຊາບກ່ຽວກັບການໃສ່ເລກລະຫັດໂຄງການລົງທຶນຂອງລັດໃນສົກປີ 2015-2016 ຂອງຄະນະຮັບຜິດຊອບ ຫໍພິພິຕະພັນໄກສອນພົມວິຫານ. ຜ່ານການກວດກາຕົວຈິງການໃສ່ເລກລະຫັດໂຄງການແມ່ນຜິດໂດຍສະເພາະແມ່ນໂຄງການສະເໜີໃໝ່ 3 ໂຄງການ ດັ່ງນັ້ນທາງກົມແຜນການ ຈຶ່ງສະເໜີຂໍປັບປຸງດັ່ງນີ້:</t>
  </si>
  <si>
    <t>ກະຊວງແຜນການ ແລະ ການລົງທຶນ                                                                                                          ເລກທີ……………./ຜທ.ກຜ3.</t>
  </si>
  <si>
    <t xml:space="preserve">       ກົມ​ແຜນການ                                                                                                              ນະຄອນຫຼວງ​ວຽງຈັນ; ວັນ​ທີ..............   </t>
  </si>
  <si>
    <r>
      <t xml:space="preserve">                                        ຮຽນ: </t>
    </r>
    <r>
      <rPr>
        <sz val="12"/>
        <color indexed="8"/>
        <rFont val="Phetsarath OT"/>
      </rPr>
      <t>ທ່ານຫົວໜ້າກົມງົບປະມານ, ກະຊວງການເງິນ
                                                 ທ່ານຫົວໜ້າຫ້ອງການຄະນະຮັບຜິດຊອບ ຫໍພິພິຕະພັນໄກສອນ ພົມວິຫານ</t>
    </r>
  </si>
  <si>
    <t>ໄລຍະໂຄງການ</t>
  </si>
  <si>
    <t>ປະຕິບັດ</t>
  </si>
  <si>
    <t>ຊໍາລະ</t>
  </si>
  <si>
    <t>ລວມທັງໝົດ</t>
  </si>
  <si>
    <t>11=9+10</t>
  </si>
  <si>
    <t>14=12+13</t>
  </si>
  <si>
    <t>18=15+16+17</t>
  </si>
  <si>
    <t>21=19+20</t>
  </si>
  <si>
    <t>ໂຄງການພັດທະນາສີມືແຮງງານດ້ານຄຸນນະພາບຕາມມາດຕະຖານສີມືແຮງງານແຫ່ງຊາດ ແລະ ການສ້າງມາດຕະຖານເພື່ອການເຊື່ອມໂຍງ</t>
  </si>
  <si>
    <t>ໂຄງການສ້າງ ແລະ ປັບປຸງລະບົບກວດກາແຮງງານໃຫ້ມີປະສິດທີ່ພາບ</t>
  </si>
  <si>
    <t>3 115 15 102 3</t>
  </si>
  <si>
    <t>ຄ/ກປັບປຸງບູລະນະອາຄານຫ້ອງການບໍລິຫານຂອງສະຖາບັນພັດທະນາສີມືແຮງງານລາວ-ເກົາຫຼີ</t>
  </si>
  <si>
    <t>ຄ/ກ ກໍ່ສ້າງອາຄານ 2 ຊັ້ນ 12 ຫ້ອງ, ຫໍພັກນັກ, ມສ ສຳພັນໄຊ ມ.ຄູນ ຂ.ຊຽງຂວາງ</t>
  </si>
  <si>
    <t>ຄ/ກ ກໍ່ສ້າງຮ/ຮ ມສ ລະຄອນສີ 2 ຊັ້ນ ແລະ ສະໂມສອນ ມ.ລະຄອນເພັງ ຂ.ສາລະວັນ</t>
  </si>
  <si>
    <t>ຄ/ກ ສ້ອມແປງ ສະໜອງເຟີນີເຈີ ແລະຕິດຕັ້ງກ້ອງວົງຈອນໃສ່ ຕຶກ ກ/ຊ ສສກ</t>
  </si>
  <si>
    <t>ຄ/ກ ກໍ່ສ້າງຫ້ອງການ ແລະ ສະໂມສອນພະແນກສຶກສາທິການ ແລະ ກິລາ ຂ.ໄຊສົມບູນ</t>
  </si>
  <si>
    <t>ໂຄງການກໍ່ສ້າງໂຮງຮຽນ ມສ ອົງແກ້ວ ເມືອງ ແລະ ແຂວງສາລະວັນ</t>
  </si>
  <si>
    <t xml:space="preserve">ໂຄງການກໍ່ສ້າງໂຮງຮຽນມັດທະຍົມສົມບູນ ບ້ານຫ້ວຍ, ເມືອງໂຂງ </t>
  </si>
  <si>
    <t>ໂຄງການກໍ່ສ້າງສະໂມສອນໂຮງຮຽນ ມສ ໄຊຍະບູລີ ເມືອງ ແລະ ແຂວງໄຊຍະບູລີ</t>
  </si>
  <si>
    <t>ໂຄງການກໍ່ສ້າງ ສະໂມສອນ ມສ  ໂພນໂຮງ ເມືອງໂພນໂຮງ</t>
  </si>
  <si>
    <t>ໂຄງການກໍ່ສ້າງຫ້ອງການສຶກສາທິການ ແລະ ກິລາເມືອງ ອະນຸວົງ ແຂວງໄຊສົມບູນ</t>
  </si>
  <si>
    <t>ໂຄງການກໍ່ສ້າງປະຕູ, ຮົ້ວອ້ອມດ້ານໜ້າ ແລະ ດ້ານຂ້າງ ວ/ຄ ດົງຄໍ້າຊ້າງ</t>
  </si>
  <si>
    <t>ໂຄງການສ້ອມແປງຫໍພັກນັກສຶກສາຕຶກ 7B ວິທະຍາໄລສັບພະວິຊາ</t>
  </si>
  <si>
    <t>ໂຄງການກໍ່ສ້າງ ສ້ອມແປງ ຫໍພັກນັກຮຽນ ສູນການສຶກສານອກໂຮງຮຽນ ແຂວງຈຳປາສັກ</t>
  </si>
  <si>
    <t>ໂຄງການກໍ່ສ້າງກຳແພງອ້ອມວິທະຍາໄລຄູປາກເຊ</t>
  </si>
  <si>
    <t>ໂຄງການກໍ່ສ້າງອາຄານຮຽນ ພ້ອມຮົ້ວອ້ອມ ສູນ ກສນ ຫຼວງພະບາງ</t>
  </si>
  <si>
    <t>ຈໍານວນໂຄງການ</t>
  </si>
  <si>
    <t>ມູນຄ່າລວມໂຄງການ</t>
  </si>
  <si>
    <t>ຂະແໜງ ການ</t>
  </si>
  <si>
    <t>ສາລະບານງົບປະມານ</t>
  </si>
  <si>
    <t>ຂອງກະຊວງ ວິທະຍາສາດ ແລະ ເຕັກໂນໂລຊີ</t>
  </si>
  <si>
    <t>ຫົວໝ່ວຍ: ລ້ານກີບ</t>
  </si>
  <si>
    <t>ຄາດຄະເນຊໍາລະ
ຮອດວັນທີ 31/12/2016</t>
  </si>
  <si>
    <t>ໂຄງການ ຕໍ່ເຕີມຫ້ອງທົດລອງເພື່ອສົມທົບກັບໂຄງການຄົ້ນຄວ້າພັດທະນາພະລັງງານແສງຕາເວັນ ແລະ ເຊວເຊື້ອໄຟ ຮ່ວມມືລາວ-ຫວຽດນາມ</t>
  </si>
  <si>
    <t>ໂຄງການ ກໍ່ສ້າງອາຄານຫ້ອງທົດລອງການພັດທະນາ ແລະ ນຳໃຊ້ພະລັງງານທົດແທນ</t>
  </si>
  <si>
    <t>ໂຄງການສ້າງສະຖາບັນນິເວດວິທະຍາ ແລະ ເຕັກໂນໂລຊີ ຊີວະພາບ</t>
  </si>
  <si>
    <t>ໂຄງການພັດທະນາພິພິດຕະພັນ ແລະ ສວນອຸທະຍານວິທະຍາສາດ ແລະ ເຕັກໂນໂລຊີ</t>
  </si>
  <si>
    <t>ໂຄງການຕໍ່ເຕີມຫ້ອງກວດກາຄຸນນະພາບນໍ້າມັນເຊື້ອໄຟ ແລະ ສິນຄ້າຫຸ້ມຫໍ່</t>
  </si>
  <si>
    <t>ໂຄງການກໍ່ສ້າງຫ້ອງການວິທະຍາສາດ ແລະ ເຕັກໂນໂລຊີແຂວງຫົວພັນ</t>
  </si>
  <si>
    <t>ໂຄງການຕໍ່ເຕີມປັບປຸງໂຮງຊ່າງ,  ບ່ອນຈອດລົດ-ປັບປຸງທາງເຂົ້າ ແລະ ຮ່ອງລະບາຍນໍ້າຂອງສະຖາບັນພະລັງງານທົດແທນ ແລະ ວັດສະດຸໃໝ່</t>
  </si>
  <si>
    <t>ໂຄງການປັບປຸງ ແລະ ສ້າງນິຕິກຳຂອງວຽກງານວິທະຍາສາດ ແລະ ເຕັກໂນໂລຊີ</t>
  </si>
  <si>
    <t>ທຶນອື່ນໆ</t>
  </si>
  <si>
    <t>ທຶນພນ</t>
  </si>
  <si>
    <t>ຫົວໜ່ວຍ:ລ້ານກີບ</t>
  </si>
  <si>
    <t>ໂຄງການກໍ່ສ້າງຕຶກກະຊວງສາທາລະນະສຸກໄລຍະ II</t>
  </si>
  <si>
    <t>ໂຄງການກໍ່ສ້າງຮົ້ວໜາມໝາກຈັບອ້ອມດິນຈະກໍ່ສ້າງ ມວສ ແຫ່ງໃໝ່ຢູ່ເຂດດົງໂພສີ</t>
  </si>
  <si>
    <t>ໂຄງການ  ກໍ່ສ້າງຫ້ອງວີຊາການພະແນກສາທາລະນະສູກ ແຂວງ ຫຼວງນໍ້າທາ</t>
  </si>
  <si>
    <t>ໂຄງການ  ສ້ອມແປງຖໍ້າໂຮງໝໍຊຽງລວງ  ເມືອງວຽງໄຊ ຂ ຫົວພັນເປັນແຫຼ່ງທ່ອງທຽງປະຫວັດສາດ</t>
  </si>
  <si>
    <t>ໂຄງການ  ກໍ່ສ້າງໂຮງໝໍເມືອງ​  ໄຊເສດຖາ  ແຂວງອັດຕະປື</t>
  </si>
  <si>
    <t>ໂຄງການ  ກໍ່ສາງຫໍພັກພະນັກງານສາທາລະນະສູກ  ແຂວງໄຊສົມບູນ</t>
  </si>
  <si>
    <t>ໂຄງການ  ກໍ່ສ້າງຮົ້ວອອ້ມຕືກກະຊວງສາທາລະນະສູກຫຼັງໃໝ່</t>
  </si>
  <si>
    <t>ໂຄງການ  ສະໜອງເຟີນີເຈີ ສຳລັບຕຶກກະຊວງຫຼັງໃໝ່</t>
  </si>
  <si>
    <t>ແຜນການ ປີ 2017 ເລີ່ມ 1/1/2017</t>
  </si>
  <si>
    <t>2017-18</t>
  </si>
  <si>
    <t>2017-19</t>
  </si>
  <si>
    <t>ໂຄງການສ້າງຖານຄວາມຮູ້ແບບດິຈິຕໍ (Digital) ເພື່ອສົ່ງເສີມການຜະລິດ</t>
  </si>
  <si>
    <t>ໂຄງການສົມທົບທຶນຮ່ວມກັບໂຄງການກໍ່ສ້າງສູນຝຶກອົບຮົມພະນັກງານຄຸ້ມຄອງວິທະຍາສາດ ແລະ ເຕັກໂນໂລຊີ ລາວ-ຫວຽດນາມ( ຮ່ວງບໍລິຫານ )</t>
  </si>
  <si>
    <t>ໂຄງການປັບປຸງຄຸນນະພາບໂຮງຮຽນໄລຍະ II</t>
  </si>
  <si>
    <t>ໂຄງການການສຶກສາ ແລະ ພັດທະນາເດັກກ່ອນໄວຮຽນຢູ່ ສປປ ລາວ ໄລຍະ II</t>
  </si>
  <si>
    <t>ໂຄງການພັດທະນາຊີວິດການເປັນຢູ່ຂອງຊຸມຊົນໄລຍະ II</t>
  </si>
  <si>
    <t>ໂຄງການສົ່ງເສີ່ມການເຂົ້າເຖິງການສຶກສາກ່ອນໄວຮຽນ ແລະ ປະຖົມສຶກສາ ແຂວງຫຼວງພະບາງ</t>
  </si>
  <si>
    <t>ໂຄງການພັດທະນາການສຶກສາຂັ້ນພື້ນຖານ</t>
  </si>
  <si>
    <t>ໂຄງການສົ່ງເສີ່ມການເຂົ້າເຖິງການສຶກສາກ່ອນໄວຮຽນ ແລະ ປະຖົມສຶກສາ ແຂວງອຸດົມໄຊ</t>
  </si>
  <si>
    <t>ກອງທຶນຮ່ວມສາກົນເພື່ອການສຶກສາໄລ​ຍະ​ສອງ (GPE II)</t>
  </si>
  <si>
    <t>ໂຄງການຂອງອາຊິວະສຶກສາ VELA</t>
  </si>
  <si>
    <t>ໂຄງການສ້າງຄວາມເຂັ້ມແຂງ ໃຫ້ແກ່ວຽກງານອາຊີວະສຶກສາໄລຍະ II (STVET II)</t>
  </si>
  <si>
    <t>ໂຄງການພັດທະນາການສຶກສາກ່ອນໄວຮຽນ (ECE)</t>
  </si>
  <si>
    <t>ການສ້າງຄວາມເຂັ້ມແຂງໃຫ້ແກ່ວຽກງານການສຶກສູງຊັ້ນສູງໄລຍະ II (SHEP II)</t>
  </si>
  <si>
    <t>ໂຄງການພັດທະນາຂະແຫນງການສຶກສາຊັ້ນມັດທະຍົມ ( SESDP - ADB)</t>
  </si>
  <si>
    <t>ໂຄງການພັດທະນາທັກສະດ້ານການທ່ອງທ່ຽວ - Luxembourg / SDC</t>
  </si>
  <si>
    <t>ໂຄງການສ້າງຄວາມເຂັ້ມແຂງ ໃຫ້ແກ່ວຽກງານບໍລິຫານ ແລະ ຄຸ້ມຄອງການສຶກສາ</t>
  </si>
  <si>
    <t>ຄ/ກຝຶກອົບຮົມວິຊາບງານໃບໃມ້ເພື່ອຮັບປະກັນການສ້າງລາຍໄດ້ໃຫ້ແກ່ຊາວໜຸ່ມ</t>
  </si>
  <si>
    <t>ໂຄງການສຶກສາໃນບ້ານຫ່າງໄກສອກຫຼີກ (RVEP)</t>
  </si>
  <si>
    <t>ກໍ່ສ້າງສູນພັດທະນາຜູ້ປະກອບການ ກິດຈະການລາວອິນເດຍ</t>
  </si>
  <si>
    <t>ຄ/ກ ກໍ່ສ້າງອາຄານຮຽນພາກວິສະວະກໍາໂຍທາ ຄວສ ມະຫາວິທະຍາໄລສຸພານຸວົງ</t>
  </si>
  <si>
    <t>ຄ/ກ ກໍ່ສ້າງອາຄານຫ້ອງການວິທະຍາໄລຄູດົງຄໍາຊ້າງ</t>
  </si>
  <si>
    <t>ຄ/ກ ກໍ່ສ້າງອາຄານຮຽນໂຮງຮຽນເຕັກນິກວິຊາຊີບ ແຂວງບໍ່ແກ້ວ</t>
  </si>
  <si>
    <t>ຄ/ກ ປັບປຸງສ້ອມແປງ, ສ້ອມແປງສໍານັກງານຄະນະປະທານຄະນະກໍາມະການໂອແລມປິກແຫ່ງຊາດ</t>
  </si>
  <si>
    <t>ຄ/ກ ສ້າງຂີດຄວາມສາມາດໃຫ້ ຮ/ຮເປົ້າໝາຍໃນການຄໍ້າປະກັນສະບຽງອາຫານໂພສະນາການ</t>
  </si>
  <si>
    <t>ໂຄງການກໍ່ສ້າງອາຄານຫ້ອງຮຽນ 3ຊັ້ນ ສະຖາບັນພັດທະນາການບໍລິຫານການສຶກສາ</t>
  </si>
  <si>
    <t>ໂຄງການກໍ່ສ້າງອາຄານອະເນກປະສົມສະຖານທີ່ຮຽນການສຶກສາປ້ອງການຊາດ ປ້ອງກັນຄວາມສະຫງົບ ວ/ຄ ພະລະສຶກສາ</t>
  </si>
  <si>
    <t>ຄ/ກສ້າງຄວາມເຂັ້ມແຂງວຽກງານແຜນການ-ການລົງທຶນສຳລັບຂະແໜງການສຶກສາ ແລະ ກິລາ</t>
  </si>
  <si>
    <t>3 137 13 024 3</t>
  </si>
  <si>
    <t xml:space="preserve">3 137 13 025 3 </t>
  </si>
  <si>
    <t>3 137 13 07 3</t>
  </si>
  <si>
    <t>17 06 00 00</t>
  </si>
  <si>
    <t xml:space="preserve">3 117 15 217 3 </t>
  </si>
  <si>
    <t>ໂຄງການກໍ່ສ້າງລະບົບຮ່ອງລະບາຍນ້ຳເສຍ ໂຮງໝໍແມ່ ແລະ ເດັກ</t>
  </si>
  <si>
    <t xml:space="preserve">3 117 15 227 3 </t>
  </si>
  <si>
    <t>2 117 15 246 2</t>
  </si>
  <si>
    <t>ໂຄງການ ສົມທົບທຶນກໍ່ສ້າງຕຶກສຸກເສີນ-ກວດເຂດນອກ ຂອງສູນຕາ</t>
  </si>
  <si>
    <t>ໂຄງການ ກໍ່ສ້າງຕຶກປິ່ນປົວເບົາຫວານ ຢູ່ໂຮງໝໍເສດຖາທິລາດ</t>
  </si>
  <si>
    <t>ໂຄງການຕິດຕາມປະເມີນຜົນໂຄງການລົງທຶນຂອງລັດ ແລະ ທຶນODA</t>
  </si>
  <si>
    <t>ມູນຄ່າປະຕິບັດວຽກ
ຮອດວັນທີ 30/06/2016</t>
  </si>
  <si>
    <t>ຄ/ກກໍ່ສ້າງອາຄານຮ/ຮມັດທະຍົມຕອນປາຍ ໂພນໄຊ ບ້ານ ສອກ ມ ສາມັກຄີໄຊ ຂ.ອັດຕະປື</t>
  </si>
  <si>
    <t>ຄ/ກກໍ່ສ້າງອາຄານຮ/ຮມັດທະຍົມສົມບູນ ໂພນງາມ ບ້ານ ສະແຄະ ມ ໄຊເສດຖາ ຂ.ອັດຕະປື</t>
  </si>
  <si>
    <t>ຄ/ກກໍ່ສ້າງອາຄານ ການນຳໃຊ້ ICT ສຳລັບການຂະຫຍາຍໂອກາດເຂົ້າຮຽນ ແຂວງໄຊສົມບູນ</t>
  </si>
  <si>
    <t xml:space="preserve">ໂຄງການກໍ່ສ້າງຫ້ອງຄົ້ນຄວ້າມູນເຊື້ອວິທະຍາສາດການສອນວິທະຍາໄລຄູຄັງໄຂ </t>
  </si>
  <si>
    <t>ໂຄງການ  ກໍ່ສ້າງປັບປຸງລະບົບນໍ້າພາຍໃນໂຮງໝໍເດັກ</t>
  </si>
  <si>
    <t>2017-20</t>
  </si>
  <si>
    <t>ຄ/ກປຸກສ້າງຫໍພັກນັກສຶກສາຊາຍ ວິທະຍາໄລຕິກນິກວິຊາຊີບແຂວງວຽງຈັນ (ສາຂາວັງວຽງ)</t>
  </si>
  <si>
    <t>ໂຄງການກໍ່ສ້າງອາຄານຫໍພັກນັກຮຽນໂຮງຮຽນເຕັກນິກ-ວິຊາຊີບ ແຂວງອຸດົມໄຊ</t>
  </si>
  <si>
    <t>ແຜນງານການປັບປຸງຄຸນນະພາບ ແລະ ຂະຫຍາຍໂອກາດເຂົ້າຮຽນສຳລັບ ການສຶກສາຂັ້ນພື້ນຖານ
 ຢູ່ ສປປ ລາວ ໄລຍະ 1 (BEQUAL I)</t>
  </si>
  <si>
    <t>ຄ/ກ ສ້າງຫຼັກສູດ ຕຳລາການຮຽນ-ການສອນສູນຝຶກອົບຮົມ ພ/ງຄຸ້ມຄອງວິທະຍາສາດ ແລະ ເຕັກໂນໂລຊີ.</t>
  </si>
  <si>
    <t>ຄ/ກ ສ້າງຄວາມຮູ້ໃໝ່ກ່ຽວກັບການກຳນົດ ຄ/ກ ລົງທຶນດ້ານວິທະຍາສາດ-ເຕັກໂນໂລຊີໃຫ້ແກ່ຂັ້ນສູນກາງ ແລະ ທ້ອງຖິ່ນ</t>
  </si>
  <si>
    <t>ໂຄງການພັດທະນາໂປຣແກຣມແປພາສາລາວ-ອັງກິດດ້ວຍສຽງເວົ້າເທິງລະບົບມືຖື ( Smart phone )</t>
  </si>
  <si>
    <t>ໂຄງການສຳຫຼວດ ແລະວິໄຈສານຕົກຄ້າງໃນພຶດ ແລະ ໝາກໄມ້ຢູ່ໃນນະຄອນຫຼວງ</t>
  </si>
  <si>
    <t>137 17</t>
  </si>
  <si>
    <t>3 117 15 020 3</t>
  </si>
  <si>
    <t>ນະຄອນຫລວງວຽງຈັນ, ວັນທີ.........................</t>
  </si>
  <si>
    <t>ລັດຖະມົນຕີ</t>
  </si>
  <si>
    <t>ແຜນການ2017</t>
  </si>
  <si>
    <t>1 115 15 072 2</t>
  </si>
  <si>
    <t>ໂຄງການປົກປ້ອງສັງຄົມ ແລະ ປັບປຸງຊີວິດການເປັນຢູ່ຂອງປະຊາຊົນແບບຍືນຍົງ</t>
  </si>
  <si>
    <t>ແຜນຊໍາລະ
(ບ້ວງ 500 ຕື້ກີບ
ສົກປີ2015-2016)</t>
  </si>
  <si>
    <t>ໂຄງການ ກໍ່ສ້າງສູນໂພຊະນະການ</t>
  </si>
  <si>
    <t>ໂຄງການຊື້ມຸ້ງຍອມຢາໃຫ້ປະຊາຊົນເຂດມີຄວາມສ່ຽງເປັນໄຂ້ຍຸງ</t>
  </si>
  <si>
    <t>ໂຄງການ ກໍສ້າງໂຮງໝໍທັນສະໄໝ 300ຕຽງ ຢູ່ໂຮງໝໍມິດຕະພາບ (ໄລຍະ 1+2)</t>
  </si>
  <si>
    <t>ໂຄງການ ປັບປຸງລະບົບນໍ້າ ແລະ ຮ່ອງລະບາຍນໍ້າຢູ່ໂຮງໝໍມິດຕະພາບ</t>
  </si>
  <si>
    <t>ໂຄງການ ກໍສ້າງໂຮງໝໍມິດຕະພາບ ແຂວງ ຫົວພັນ</t>
  </si>
  <si>
    <t>ໂຄງການ ກໍສ້າງໂຮງໝໍມິດຕະພາບ ແຂວງ ຊຽງຂວາງ</t>
  </si>
  <si>
    <t>ໂຄງການ ກໍ່ສ້າງຕືກຝືກອົບຮົມ ຢູ່ໂຮງໝໍເດັກ</t>
  </si>
  <si>
    <t>2017-21</t>
  </si>
  <si>
    <t>2017-22</t>
  </si>
  <si>
    <t>ໂຄງການ  ກໍ່ສ້າງເດີ່ນອ້ອມຕຶກ ແລະ ບ່ອນຈອດລົດຕືກກະຊວງສາທາລະນະສູກຫຼັງໃໝ່</t>
  </si>
  <si>
    <t>3 116 14 212 2</t>
  </si>
  <si>
    <t>3 116 14 213 2</t>
  </si>
  <si>
    <t>3 116 14 214 2</t>
  </si>
  <si>
    <t>1 116 13 167 2</t>
  </si>
  <si>
    <t>2 116 13 158 3</t>
  </si>
  <si>
    <t>3 116 13 159 3</t>
  </si>
  <si>
    <t>3 116 15 273 3</t>
  </si>
  <si>
    <t>3 116 15 274 3</t>
  </si>
  <si>
    <t>2014-18</t>
  </si>
  <si>
    <t>2009-16</t>
  </si>
  <si>
    <t>17 04 00 00</t>
  </si>
  <si>
    <t>ໂຄງການພັດທະນາລະບົບການສຶກສາຢູ່ ສປປ ລາວ ສະໜັບສະໜູນໂດຍອົງການUNICEF</t>
  </si>
  <si>
    <t xml:space="preserve">World Renew </t>
  </si>
  <si>
    <t>GIZ</t>
  </si>
  <si>
    <t>DFAT / EU</t>
  </si>
  <si>
    <t>UNICEF</t>
  </si>
  <si>
    <t>EU</t>
  </si>
  <si>
    <t>ADB</t>
  </si>
  <si>
    <t>WB</t>
  </si>
  <si>
    <t>Plan
 International</t>
  </si>
  <si>
    <t>ອົງການດູໄບແຄລ
 ແລະ ອົງການຊ່ວຍ
ເຫຼືອເດັກສາກົນ</t>
  </si>
  <si>
    <t>Global Partnership
 for education</t>
  </si>
  <si>
    <t>Luxembourg
/SDC</t>
  </si>
  <si>
    <t>ອົງການຊ່ວຍ
ເຫຼືອເດັກສາກົນ</t>
  </si>
  <si>
    <t>ອົງການແພລນການາ
ດາ&amp;ອົງກາດູໄບແຄ</t>
  </si>
  <si>
    <t>2013-17</t>
  </si>
  <si>
    <t>2014-19</t>
  </si>
  <si>
    <t>2011-18</t>
  </si>
  <si>
    <t>Austria</t>
  </si>
  <si>
    <t>GBF</t>
  </si>
  <si>
    <t>USA</t>
  </si>
  <si>
    <t>Vietnam</t>
  </si>
  <si>
    <t>Koica</t>
  </si>
  <si>
    <t>WHO</t>
  </si>
  <si>
    <t>2 117 15 190 3</t>
  </si>
  <si>
    <t>JICA</t>
  </si>
  <si>
    <t>ໂຄງການ  ສ້ອມແປງຕືກປີນປົວຟື້ນຟູເດັກພິການ ທີ່ສູນການແພດຟື້ນຟູໜ້າທີ່ການ</t>
  </si>
  <si>
    <t>2016-19</t>
  </si>
  <si>
    <t>ຄ/ກ ສຳຫຼວດອອກແບບ&amp;ຄິດໄລ່ຄ/ກກໍ່ສ້າງຮົ້ວ, ເດິ່ນຈອດລົດ&amp;ຮ່ອງລະບາຍນໍ້າຕຶກກ/ຊຫລັງໃໝ່</t>
  </si>
  <si>
    <t>ຄ/ກ ສົມທົບທຶນກໍ່ສ້າງສູນຂໍ້ມູນສາທາລະນະສຸກສຳລັບການວາງແຜນ&amp;ບໍລິຫານຄຸ້ມຄອງສາທາລະນະສຸກ</t>
  </si>
  <si>
    <t>ຄ/ກ ສົມທົບທຶນກັບຄ/ກກອງທຶນໂລກສ້ອມແປງຫ້ອງໃຫ້ຄຳປຶກສາ ແລະ ຫ້ອງກວດເລືອດ ຢູ່ໂຮງໝໍ</t>
  </si>
  <si>
    <t>ໂຄງການ  ກໍ່ສ້າງສະໂມສອນໂຮງຮຽນ  ວວສ  ແຂວງ ຈຳປາສັກ</t>
  </si>
  <si>
    <t>ຈຳນວນໂຄງການ</t>
  </si>
  <si>
    <t>ຄາດຄະເນຊຳລະ
ຮອດ 31/12/2016</t>
  </si>
  <si>
    <r>
      <t xml:space="preserve">ແຜນການປີ </t>
    </r>
    <r>
      <rPr>
        <b/>
        <sz val="14"/>
        <color indexed="8"/>
        <rFont val="Times New Roman"/>
        <family val="1"/>
      </rPr>
      <t>2017</t>
    </r>
    <r>
      <rPr>
        <b/>
        <sz val="14"/>
        <color indexed="8"/>
        <rFont val="Phetsarath OT"/>
      </rPr>
      <t xml:space="preserve"> ເລີ້ມ</t>
    </r>
    <r>
      <rPr>
        <b/>
        <sz val="14"/>
        <color indexed="8"/>
        <rFont val="Times New Roman"/>
        <family val="1"/>
      </rPr>
      <t>1/1/2017</t>
    </r>
  </si>
  <si>
    <t xml:space="preserve"> ທຶນຕປທ</t>
  </si>
  <si>
    <t xml:space="preserve"> ທຶນ ຕປທ</t>
  </si>
  <si>
    <r>
      <t>ແຜນຊໍາລະ
(ບ້ວງ</t>
    </r>
    <r>
      <rPr>
        <b/>
        <sz val="14"/>
        <color indexed="8"/>
        <rFont val="Times New Roman"/>
        <family val="1"/>
      </rPr>
      <t>500</t>
    </r>
    <r>
      <rPr>
        <b/>
        <sz val="14"/>
        <color indexed="8"/>
        <rFont val="Phetsarath OT"/>
      </rPr>
      <t xml:space="preserve"> ຕື້ກີບ
ສົກປີ </t>
    </r>
    <r>
      <rPr>
        <b/>
        <sz val="14"/>
        <color indexed="8"/>
        <rFont val="Times New Roman"/>
        <family val="1"/>
      </rPr>
      <t>2015-2016</t>
    </r>
    <r>
      <rPr>
        <b/>
        <sz val="14"/>
        <color indexed="8"/>
        <rFont val="Phetsarath OT"/>
      </rPr>
      <t>)</t>
    </r>
  </si>
  <si>
    <r>
      <t xml:space="preserve">ແຜນການ </t>
    </r>
    <r>
      <rPr>
        <b/>
        <sz val="14"/>
        <color indexed="8"/>
        <rFont val="Times New Roman"/>
        <family val="1"/>
      </rPr>
      <t>2017</t>
    </r>
  </si>
  <si>
    <t>Maxwell
stamp</t>
  </si>
  <si>
    <t>ໂຄງການພັດທະນາສີມືແຮງງານດ້ານປະລິມານຕອບສະໜອງຕາມຄວາມຕ້ອງການຂອງຕະຫຼາດແຮງງານ</t>
  </si>
  <si>
    <t>ໂຄງການສຶກສາ, ຄົ້ນຄ້ວາ  ແລະ ວິໄຈວິທະຍາສາດວຽກງານຮສສ</t>
  </si>
  <si>
    <t>ໂຄງການປະເມີນຜົນການຈັດຕັ້ງປະຕິບັດການລົງທຶນຂອງລັດໃນຂະແໜງແຮງງານ ແລະ ສະຫວັດດີການສັງຄົມ</t>
  </si>
  <si>
    <t>ໂຄງການສ້າງຄວາມເຂັ້ມແຂງໃຫ້ຜູປະສານງານວຽກງານສົ່ງເສີມບົດບາດຍິງ-ຊາຍ, ແມ່ ແລະ ເດັກໃນ ຂະແໜງ ຮສສ</t>
  </si>
  <si>
    <t>ໂຄງການພັດທະນາລະບົບຄຸ້ມຄອງບໍລິຫານຫ້ອງການກະຊວງທົ່ວປະເທດ ຮສສ</t>
  </si>
  <si>
    <t>ໂຄງການສ້າງ ແລະ ພັດທະນາລະບົບຂໍ້ມູນດ້ານແຮງງານ</t>
  </si>
  <si>
    <t>ໂຄງການສ້າງ ແລະ ພັດທະນາລະບົບຂໍ້ມູນຂ່າວສານດ້ານສະຫວັດດີການສັງຄົມ</t>
  </si>
  <si>
    <t>3 115 17 107 3</t>
  </si>
  <si>
    <t>3 115 17 108 3</t>
  </si>
  <si>
    <t>3 115 17 109 3</t>
  </si>
  <si>
    <t>3 115 15 110 3</t>
  </si>
  <si>
    <t>ຄ/ກສ້ອມແປງຕຶກ ກ/ຊສຶກສາທິການ ແລະ ກິລາ ທີ່ສະຖາບັນການເມືອງການປົກຄອງເກົ່າ ບ້ານ ສີສະເກດ</t>
  </si>
  <si>
    <t>2011-12</t>
  </si>
  <si>
    <t>2014-16</t>
  </si>
  <si>
    <t>2012-20</t>
  </si>
  <si>
    <t>2012-22</t>
  </si>
  <si>
    <t>2011-17</t>
  </si>
  <si>
    <t>VN</t>
  </si>
  <si>
    <t>CN</t>
  </si>
  <si>
    <t>ລວມມູນຄ່າປະຕິບັດວຽກ
ຮອດ ວັນທີ 30/06/2016</t>
  </si>
  <si>
    <t>ຂະແໜງ
ການ</t>
  </si>
  <si>
    <t>ຄ/ກສະໜອງເຄື່ຶອງກົນຈັກ, ອຸປະກອນການຝຶກ, ສ້າງ ແລະ ຍົກລະດັບຄູພັດທະນາສີມືແຮງງານຮັບໃຊ້ໃຫ້ສູນພັດທະນາສີມືແຮງງານແຂວງອັດຕະປຶ, ສະຫວັນນະເຂດ, ສະຖາບັນພັດທະນາສີມືແຮງງານລາວ-ເກົາຫຼີ ແລະ ນະຄອນຫຼວງວຽງຈັນ</t>
  </si>
  <si>
    <t>ໂຄງການ  ກໍ່ສ້າງຫ້ອງຮຽນແພດຊັ໊ນສູງສາຂາຮັກສາສູຂະພາບຂັ້ັ້ນຕົ້ນ ວວສ ສະຫວັນນະເຂດ ໃນນີ້:</t>
  </si>
  <si>
    <t>ຄ່າບໍລິຫານ ແລະ ຄຸ້ມຄອງໂຄງການ</t>
  </si>
  <si>
    <t>ຄ່າສຳຫລວດ-ອອກແບບ</t>
  </si>
  <si>
    <t xml:space="preserve">3 117 15 239 3 </t>
  </si>
  <si>
    <t xml:space="preserve">5 117 17 252 2 </t>
  </si>
  <si>
    <t xml:space="preserve">5 117 17 253 2 </t>
  </si>
  <si>
    <t xml:space="preserve">5 117 17 254 2 </t>
  </si>
  <si>
    <t xml:space="preserve">4 117 17 255 2 </t>
  </si>
  <si>
    <t xml:space="preserve">4 117 17 256 2 </t>
  </si>
  <si>
    <t xml:space="preserve">1 117 17 257 1 </t>
  </si>
  <si>
    <t xml:space="preserve">4 117 17 258 2 </t>
  </si>
  <si>
    <t xml:space="preserve">3 117 17 259 2 </t>
  </si>
  <si>
    <t xml:space="preserve">3 117 17 260 2 </t>
  </si>
  <si>
    <t xml:space="preserve">5 117 17 261 2 </t>
  </si>
  <si>
    <t>5 137 17 032 2</t>
  </si>
  <si>
    <t>5 137 17 033 2</t>
  </si>
  <si>
    <t>5 137 17 034 2</t>
  </si>
  <si>
    <t>5 137 17 036 3</t>
  </si>
  <si>
    <t>5 137 17 038 3</t>
  </si>
  <si>
    <t>5 137 17 039 3</t>
  </si>
  <si>
    <t>5 137 17 040 3</t>
  </si>
  <si>
    <t>5 137 17 037 3</t>
  </si>
  <si>
    <t>2 116 14 218 2</t>
  </si>
  <si>
    <t>2 116 13155 2</t>
  </si>
  <si>
    <t>1 116 15 265 2</t>
  </si>
  <si>
    <t xml:space="preserve">1 116 15 264 2 </t>
  </si>
  <si>
    <t>ໂຄງການ ສົມທົບທຶນກັບໂຄງການກອງທຶນໂລກສ້ອມແປງສູນປິ່ນປົວຢາ ARV ຢູ່ໂຮງໝໍ</t>
  </si>
  <si>
    <t xml:space="preserve">ໂຄງການ ສັກຢາກັນພະຍາດ 
            </t>
  </si>
  <si>
    <t xml:space="preserve">ໂຄງການ ສົ່ງເສີມສຸຂະພາບຈະເລີນພັນ ແລະ ໄວໜຸ່ມ 
        </t>
  </si>
  <si>
    <t>WB, WHO</t>
  </si>
  <si>
    <t xml:space="preserve">ໂຄງການ ເກີດລູກ ແລະ ປິ່ນປົວເດັກລຸ່ມ 5 ປີ ບໍ່ເສຍຄ່າ
    </t>
  </si>
  <si>
    <t>ໂຄງການ ປ້ອງກັນການຕິດເຊື້ອຈາກແມ່ ຫາລູກ (PMCT)</t>
  </si>
  <si>
    <t>ໂຄງການ ຄຸ້ມຄອງເຊື່ອມສານພະຍາດໃນເດັກ = ຄຊພດ (IMCI)</t>
  </si>
  <si>
    <t xml:space="preserve">ໂຄງການ ສຸຂະອະນາໄມ-ອະນາໄມສິ່ງແວດລ້ອມ
                </t>
  </si>
  <si>
    <t xml:space="preserve">ໂຄງການ ປ່ຽນແປງດິນຟ້າອາກາດ
          </t>
  </si>
  <si>
    <t xml:space="preserve">ໂຄງການ ຈຸລະສານອາຫານ (ເສີມວິຕາມິນເອ, ຢາຂ້າແມ່ທ້ອງ, ເກືອໄອໂອດິນ ແລະ 
ຟຣູອໍຣາຍ, ທາດເຫຼັກ, ທາດສັງກະສີ, ຝຸ່ນວິຕາມິນເກືອແຮ່)                </t>
  </si>
  <si>
    <t xml:space="preserve">ໂຄງການ ສົ່ງເສີມລ້ຽງລູກດ້ວຍນົມແມ່ ແລະ ອາຫານເສີມເດັກອ່ອນ-ເດັກນ້ອຍ 
                </t>
  </si>
  <si>
    <t xml:space="preserve">ໂຄງການ ປັບປຸງການບໍລິໂພກ, ການເຂົ້າເຖິງອາຫານທີ່ປອດໄພເພື່ອປ້ອງກັນ ແລະ 
ຫຼດຜ່ອນ ການເກີດພະຍາດຈາກອາຫານແລະ ພາຫະນະນຳເຊື້ອ            </t>
  </si>
  <si>
    <t xml:space="preserve">ໂຄງການ ເສີມສ້າງຄວາມເຂັ້ມແຂງດ້ານໂພຊະນາການ
                </t>
  </si>
  <si>
    <t xml:space="preserve">ໂຄງການເຊື່ອມສານການບໍລິການຄົບຊຸດໃນຊຸມຊົນ
                 </t>
  </si>
  <si>
    <t>ADB, WHO</t>
  </si>
  <si>
    <t xml:space="preserve">ໂຄງການ ເພີ້ມຄວາມສາມາດດ້ານການປະເມີນຄວາມສ່ຽງຕໍ່ການເກີດພະຍາດແລະການເຈັບເປັນ
                 </t>
  </si>
  <si>
    <t xml:space="preserve">ໂຄງການ ເພີ້ມຄວາມສາມາດຂອງວຽກງານວິເຄາະທຸກລະດັບ
                </t>
  </si>
  <si>
    <t xml:space="preserve">ໂຄງການ ເພີ້ມການປົກຄຸມທີ່ມີຄຸນນະພາບ ແລະ ການໃຫ້ບໍລິການໃນວຽກງານປ້ອງກັນການ
 ຕິດເຊື້ອເຮສໄອວີ ແລະ ການດູແລເບິ່ງແຍງ, ຊ່ວຍເຫຼືອແລະ ປິ່ນປົວ, ຜູ້ຕິດເຊື້ອເຮສໄວວີ/
ພະຍາດເອດ ແລະ ພຕພ            </t>
  </si>
  <si>
    <t xml:space="preserve">ໂຄງການ ການຄຸ້ມຄອງແຜນງານຕ້ານເອດ ແລະ ພຕພ
                 </t>
  </si>
  <si>
    <t xml:space="preserve">ໂຄງການ ຄວບຄຸມໄຂ້ຍູງແຫ່ງຊາດ
                 </t>
  </si>
  <si>
    <t>GF</t>
  </si>
  <si>
    <t xml:space="preserve">ໂຄງການ ຄວບຄຸມພະຍາດວັນນະໂຣກ
                 </t>
  </si>
  <si>
    <t xml:space="preserve">ໂຄງການ​ ພັດທະນາ ​ແລະ ສ້າງ​ຄວາມ​ເຂັ້ມ​ແຂງ​ການ​ບໍລິການ​ສຸຂະພາບ (ປິ່ນປົວ) ດ້ານ​ການ  
 ແພດ​ພື້ນ​ເມືອງ, ພາຍ​ໃນ, ເດັກນ້ອຍ,  ເກີດລູກ​-ພະຍາດ​ຍິງ, ພາຍ​ນອກ, ອອກ​ໂທ​ເປ​ດິກ,  
ສຸຂະພາບຕາ, ສຸກ​ເສີນ,ຟືນ​ຟູ​ຊີບ, ຟື້ນ​ຟູ​ໜ້າ​ທີ່​ການ, ຜີວ​ໜັງ, ທັນ​ຕະກຳ, ພະຍາບານ,
ເຕັກນິກ​ການ​ແພດ...            </t>
  </si>
  <si>
    <t xml:space="preserve">ໂຄງການ ສົ່ງເສີມຄຸນນະພາບ, ຄວາມປອດໄພຂອງຢາ ແລະ ຜະລິດຕະພັນ
               </t>
  </si>
  <si>
    <t xml:space="preserve">ໂຄງການ ພັດທະນາວຽກງານສະໜອງຢາ ແລະ ຄຸ້ມຄອງອຸປະກອນການແພດ
                 </t>
  </si>
  <si>
    <t xml:space="preserve">ໂຄງການ ກວດກາຢາ
                   </t>
  </si>
  <si>
    <t xml:space="preserve">ໂຄງການ​ ຄຸ້ມ​ຄອງ, ພັດທະນາ ​ແລະ ນຳ​ໃຊ້​ພະນັກງານ​ສາທາລະນະ​ສຸກ
                 </t>
  </si>
  <si>
    <t>GF, WB</t>
  </si>
  <si>
    <t xml:space="preserve">ໂຄງການ​ ປະຕິບັດ​ນະ​ໂຍບາຍ​ຕໍ່​ພະນັກງານ​ສາທາລະນະ​ສຸກ
                </t>
  </si>
  <si>
    <t xml:space="preserve">ໂຄງການ ຍົກລະດັບການສຶກສາປະລິນຍາຕີ ແລະ ເໜືອມະຫາ
                 </t>
  </si>
  <si>
    <t xml:space="preserve">ໂຄງການ ພັດທະນາຄວາມສາມາດຂອງຄູອາຈານ
                 </t>
  </si>
  <si>
    <t xml:space="preserve">ໂຄງການ ສ້າງຄວາມເຂັ້ມແຂງດ້ານການຄຸ້ມຄອງນັກສຶກສາ
                </t>
  </si>
  <si>
    <t xml:space="preserve">ໂຄງການ ສ້າງຄວາມເຂັ້ມແຂງການຄຸ້ມຄອງການເງິນສາທາລະນະສຸກ
                 </t>
  </si>
  <si>
    <t xml:space="preserve">ໂຄງການ ​ສ້າງ​ຄວາມ​ເຂັ້ມ​ແຂງ​ວຽກ​ງານ​ແຜນການ ​ແລະ ການ​ຄຸ້ມ​ຄອງການ​ລົງ​ທຶນຂອງ​ລັດ     </t>
  </si>
  <si>
    <t>WB, WHO, GF</t>
  </si>
  <si>
    <t xml:space="preserve">ໂຄງການ ​ປັບປຸງ​ວຽກ​ງານ​ຂໍ້​ມູນ​ຂ່າວສານ​ສາທາລະນະ​ສຸກ
              </t>
  </si>
  <si>
    <t>GF, WHO</t>
  </si>
  <si>
    <t xml:space="preserve">ໂຄງການ ສ້າງຄວາມສາມາດການປະສານງານໃນຂະແໜງສາທາລະນະສຸກ
              </t>
  </si>
  <si>
    <t>GF, UNFPA, WHO</t>
  </si>
  <si>
    <t>ໂຄງການ ປະຕິຮູບສາທາລະນະສຸກ</t>
  </si>
  <si>
    <t xml:space="preserve">ໂຄງການ​ ປັບປຸງ​ການ​ຄຸ້ມ​ຄອງ NGOs, INGOs 
               </t>
  </si>
  <si>
    <t>LUX</t>
  </si>
  <si>
    <t xml:space="preserve">ຄ/ກເພີ້ມຄວາມເຂັ້ມແຂງດ້ານການເຝົ້າລະວັງ&amp;ໂຕ້ຕອບຕໍ່ການລະບາດຂອງພະຍາດ&amp;ການເຈັບເປັນ                </t>
  </si>
  <si>
    <t>GAVI, KOFIH,
 UNICEF, WB,
 WHO</t>
  </si>
  <si>
    <t>GAVI, KOFIH,
 WHO</t>
  </si>
  <si>
    <t>ແຜນຊໍາລະ
(ບ້ວງ500 ຕື້ກີບສົກປີ2015-2016)</t>
  </si>
  <si>
    <t xml:space="preserve">3 117 17 262 2 </t>
  </si>
  <si>
    <t xml:space="preserve">5 117 17 263 2 </t>
  </si>
  <si>
    <t xml:space="preserve">5 117 17 264 2 </t>
  </si>
  <si>
    <t xml:space="preserve">5 117 17 265 2 </t>
  </si>
  <si>
    <t xml:space="preserve">5 117 17 266 2 </t>
  </si>
  <si>
    <t xml:space="preserve">5 117 17 267 2 </t>
  </si>
  <si>
    <t xml:space="preserve">5 117 17 268 2 </t>
  </si>
  <si>
    <t xml:space="preserve">5 117 17 269 2 </t>
  </si>
  <si>
    <t xml:space="preserve">5 117 17 270 2 </t>
  </si>
  <si>
    <t xml:space="preserve">5 117 17 271 2 </t>
  </si>
  <si>
    <t xml:space="preserve">5 117 17 272 2 </t>
  </si>
  <si>
    <t xml:space="preserve">5 117 17 273 2 </t>
  </si>
  <si>
    <t xml:space="preserve">5 117 17 274 2 </t>
  </si>
  <si>
    <t xml:space="preserve">5 117 17 275 2 </t>
  </si>
  <si>
    <t xml:space="preserve">5 117 17 276 2 </t>
  </si>
  <si>
    <t xml:space="preserve">4 117 17 277 2 </t>
  </si>
  <si>
    <t xml:space="preserve">5 117 17 278 2 </t>
  </si>
  <si>
    <t xml:space="preserve">4 117 17 279 2 </t>
  </si>
  <si>
    <t xml:space="preserve">5 117 17 280 2 </t>
  </si>
  <si>
    <t xml:space="preserve">5 117 17 281 2 </t>
  </si>
  <si>
    <t xml:space="preserve">5 117 17 282 2 </t>
  </si>
  <si>
    <t xml:space="preserve">5 117 17 283 2 </t>
  </si>
  <si>
    <t xml:space="preserve">5 117 17 284 2 </t>
  </si>
  <si>
    <t xml:space="preserve">5 117 17 285 2 </t>
  </si>
  <si>
    <t xml:space="preserve">5 117 17 286 2 </t>
  </si>
  <si>
    <t xml:space="preserve">5 117 17 287 2 </t>
  </si>
  <si>
    <t xml:space="preserve">5 117 17 288 2 </t>
  </si>
  <si>
    <t xml:space="preserve">5 117 17 289 2 </t>
  </si>
  <si>
    <t xml:space="preserve">5 117 17 290 2 </t>
  </si>
  <si>
    <t xml:space="preserve">5 117 17 291 2 </t>
  </si>
  <si>
    <t xml:space="preserve">5 117 17 292 2 </t>
  </si>
  <si>
    <t xml:space="preserve">5 117 17 293 2 </t>
  </si>
  <si>
    <t xml:space="preserve">4 117 17 294 2 </t>
  </si>
  <si>
    <t xml:space="preserve">5 117 17 295 2 </t>
  </si>
  <si>
    <t xml:space="preserve">5 117 17 296 2 </t>
  </si>
  <si>
    <t xml:space="preserve">5 117 17 297 2 </t>
  </si>
  <si>
    <t xml:space="preserve">4 117 17 298 2 </t>
  </si>
  <si>
    <t xml:space="preserve">5 117 17 299 3 </t>
  </si>
  <si>
    <t xml:space="preserve">5 117 17 300 3 </t>
  </si>
  <si>
    <t xml:space="preserve">5 117 17 301 3 </t>
  </si>
  <si>
    <t xml:space="preserve">5 117 17 302 3 </t>
  </si>
  <si>
    <t xml:space="preserve">5 117 17 303 3 </t>
  </si>
  <si>
    <t xml:space="preserve">4 117 17 304 3 </t>
  </si>
  <si>
    <t xml:space="preserve">5 117 17 305 3 </t>
  </si>
  <si>
    <t xml:space="preserve">5 117 17 306 3 </t>
  </si>
  <si>
    <t xml:space="preserve">5 117 17 307 3 </t>
  </si>
  <si>
    <t xml:space="preserve">5 117 17 308 3 </t>
  </si>
  <si>
    <t>5 117 17 309 3</t>
  </si>
  <si>
    <t xml:space="preserve">5 117 17 310 3 </t>
  </si>
  <si>
    <t xml:space="preserve">5 117 17 311 3 </t>
  </si>
  <si>
    <t>5 116 17 352 2</t>
  </si>
  <si>
    <t>5 116 17 353 2</t>
  </si>
  <si>
    <t>5 116 17 354 2</t>
  </si>
  <si>
    <t>4 116 17 355 2</t>
  </si>
  <si>
    <t>3 116 17 356 2</t>
  </si>
  <si>
    <t>4 116 17 357 2</t>
  </si>
  <si>
    <t>2 116 17 358 2</t>
  </si>
  <si>
    <t>2 116 17 359 2</t>
  </si>
  <si>
    <t>2 116 17 360 2</t>
  </si>
  <si>
    <t>3 116 17 361 2</t>
  </si>
  <si>
    <t>4 116 17 362 2</t>
  </si>
  <si>
    <t>4 116 17 363 2</t>
  </si>
  <si>
    <t>5 116 17 364 3</t>
  </si>
  <si>
    <t>5 116 17 365 3</t>
  </si>
  <si>
    <t>5 116 17 366 3</t>
  </si>
  <si>
    <t>5 116 17 367 3</t>
  </si>
  <si>
    <t>5 116 17 368 3</t>
  </si>
  <si>
    <t>5 116 17 369 3</t>
  </si>
  <si>
    <t>5 116 17 370 3</t>
  </si>
  <si>
    <t>5 116 17 371 3</t>
  </si>
  <si>
    <t>5 116 17 372 3</t>
  </si>
  <si>
    <t>5 116 17 373 3</t>
  </si>
  <si>
    <t>5 116 17 374 3</t>
  </si>
  <si>
    <t>5 116 17 375 3</t>
  </si>
  <si>
    <t>5 116 17 376 3</t>
  </si>
  <si>
    <t>5 116 17 377 3</t>
  </si>
  <si>
    <t>5 116 17 378 3</t>
  </si>
  <si>
    <t>5 116 17 379 3</t>
  </si>
  <si>
    <t>5 116 17 380 3</t>
  </si>
  <si>
    <t>5 116 17 381 3</t>
  </si>
  <si>
    <t>5 116 17 382 3</t>
  </si>
  <si>
    <t>5 116 17 383 3</t>
  </si>
  <si>
    <t>5 116 17 384 3</t>
  </si>
  <si>
    <t xml:space="preserve">ຄ/ກເຝົ້າ​ລະວັງ​ການ​ບາດ​ເຈັບ ​ແລະອຸປະຕິ​ເຫດ​ລວມທັງ​ສຸຂະພາບ​ຈິດ ​ແລະ ຜູ້​ຕິດ​ສິ່ງ​ເສບ​ຕິດ       </t>
  </si>
  <si>
    <t xml:space="preserve">ຄ/ກພັດທະນາລະບົບຄຸ້ມຄອງສະຖານບໍລິການກວດພະຍາດ ແລະ ປິ່ນປົວດ້ວຍວິທີທັນສະໄໝ                </t>
  </si>
  <si>
    <t xml:space="preserve">ຄ/ກ​ຈັດ​ຕັ້ງ​ປະຕິບັດລະດັບ​ຊາດທີ່​ມີ​ສ່ວນ​ຮ່ວມ​ຈາກ​ຫຼາຍ​ພາກສ່ວນ​ດ້ານ​ການ​ກັນ ​ແລະ          ຄວບ​ຄຸມພະ​ຍາດບໍ່ຕິ​ດຕໍ່                </t>
  </si>
  <si>
    <t>ຄ/ກຕິດຕັ້ງລະບົບໄຟຟ້າ, ນ້ໍາປະປາ&amp;ສໍາຫຼວດອອກແບບ ກໍ່ສ້າງສະໜາມຝຶກກິລາປ້ອງກັນຊາດ (ເຂດໂພນຄໍາ)</t>
  </si>
  <si>
    <t>ໂຄງການກໍ່ສ້າງອາຄານ 2 ຊັ້ນຫ້ອງການສຶກສາທິການ ແລະ ກິລາເມືອງດາກຈຶງ ຂ.ເຊກອງ</t>
  </si>
  <si>
    <t>ໂຄງການເພີ່ມທະວີຄວາມອາດສາມາດໃນການຄົ້ນຄ້ວາວິທະຍາສາດ ແລະ ເຕັກໂນໂລຊີໃຫ້ແກ່ສະພາວິທະຍາສາດແຫ່ງຊາດ ສປປ ລາວ</t>
  </si>
  <si>
    <t>ໂຄງການກໍ່ສ້າງພື້ນຖານໂຄງລ່າງ ແລະ ສະໜອງອຸປະກອນຂົ້າໃນສູນຝຶກອົບຮົມພະນັກງານຄຸ້ມຄອງວິທະຍາສາດ ແລະ ເຕັກໂນໂລຊີ</t>
  </si>
  <si>
    <t>ຂອງກະຊວງພາຍໃນ</t>
  </si>
  <si>
    <t>135 35</t>
  </si>
  <si>
    <t>5 135 17 052 2</t>
  </si>
  <si>
    <t>ຄ/ກສ້າງຄວາມເຂັ້ມແຂງດ້ານຂອບວຽກນິຕິກຳ ເພື່ອການບໍລິຫານລັດທີ່ມີປະສິດທິພາບ
(NGPAR SLIFPA)</t>
  </si>
  <si>
    <t>5 135 17 053 2</t>
  </si>
  <si>
    <t>ຄ/ກສ້າງຖານຂໍ້ມູນຂ່າວສານພູມສັນຖານມາດຕາສ່ວນ 1:50.000 ຮັບໃຊ້ການວາງແຜນ
ພັດທະນາເສດຖະກິດ-ສັງຄົມ ແລະ ຕິດຕາມຊັບພະຍາກອນທຳມະຊາດ ແລະ ສິ່ງແວດລ້ອມ.</t>
  </si>
  <si>
    <t>3 135 15 041 3</t>
  </si>
  <si>
    <t>ຄ/ກສ້ອມແປງຕຶກຫ້ອງການກ/ຊ ຊັບພະຍາກອນທຳມະຊາດ-ສິ່ງແວດລ້ອມ ຫຼັງເກົ່າມອບ
ໃຫ້ກ/ຊພາຍໃນ</t>
  </si>
  <si>
    <t>ວຽກສ້ອມແປງ</t>
  </si>
  <si>
    <t>ວຽກຈັດຊື້ອຸປະກອນ(ໂຕະ, ຕັ່ງ, ຄອມພິວເຕີ) ປະກອບເຂົ້າຕຶກຫ້ອງການເຮັດວຽກ.</t>
  </si>
  <si>
    <t>17 08 08 00</t>
  </si>
  <si>
    <t>ໂຄງການປ່ຽນໝໍ້ແປງໄຟຟ້າ ແລະ ປ່ຽນລະບົບສາຍສົ່ງຕຶກ B</t>
  </si>
  <si>
    <t>2 135 14 031 3</t>
  </si>
  <si>
    <t>ໂຄງການສ້າງຖານຂໍ້ມູນຄຸ້ມຄອງພົນລະເມືອງ</t>
  </si>
  <si>
    <t>3 135 14 032 3</t>
  </si>
  <si>
    <t>ຄ/ກອອກແບບຕົບແຕ່ງແຕ້ມ ແລະ ແຜນທີ່ເສັ້ນຊາຍແດນລະຫວ່າງຊາດ ສ ປປ ລາວ, 
ສສ ຫວຽດນາມ, ສປ ຈີນ, ພະມ້າ ແລະ ລາຊະອານາຈັກກຳປູເຈຍ</t>
  </si>
  <si>
    <t>3 135 15 036 3</t>
  </si>
  <si>
    <t>ໂຄງການຈັດຊື້ອຸປະກອນສຳຫຼວດວັດແທກໄລຍະ 2</t>
  </si>
  <si>
    <t>3 135 15 035 3</t>
  </si>
  <si>
    <t>ໂຄງການຈັດຊື້ອຸປະກອນສຳເນົາເອກະສານ</t>
  </si>
  <si>
    <t>4 135 17 043 3</t>
  </si>
  <si>
    <t>ໂຄງການສ້າງຕຶກກະຊວງພາຍໃນຫຼັງໃໝ່</t>
  </si>
  <si>
    <t>5 135 17 044 3</t>
  </si>
  <si>
    <t>ໂຄງການສຳຫຼວດ,ອອກແບບຕຶກກະຊວງພາຍໃນຫຼັງໃໝ່</t>
  </si>
  <si>
    <t>2017-17</t>
  </si>
  <si>
    <t>5 135 17 045 3</t>
  </si>
  <si>
    <t>ໂຄງການພັດທະນາຕາໜ່າງສະຖິຕິຂະແໜງການພາຍໃນ</t>
  </si>
  <si>
    <t>5 135 17 046 3</t>
  </si>
  <si>
    <t>ໂຄງການສ້າງລະບົບເຊື່ອມຕໍ່ເງິນເດືອນກັບຖານຂໍ້ມູນລັດຖະກອນ</t>
  </si>
  <si>
    <t>5 135 17 047 3</t>
  </si>
  <si>
    <t>ຄ/ກຂະຫຍາຍການນຳໃຊ້ຖານຂໍ້ມູນລັດຖະກອນໃຫ້ຂັ້ນທ້ອງຖິ່ນ ແລະ ປັບປຸງໂຄງລ່າງ
ພື້ນຖານຂອງລະບົບຄຸ້ມຄອງຖານຂໍ້ມູນ</t>
  </si>
  <si>
    <t>5 135 17 048 3</t>
  </si>
  <si>
    <t>ໂຄງການສຳຫຼວດວັດແທກ ແລະ ສ້າງແຜນທີ່ມາດຕາສ່ວນ/1/10.000</t>
  </si>
  <si>
    <t xml:space="preserve"> ພາກກາງ: ແຂວງບໍລິຄຳໄຊ(ເມືອງຄຳເກີດ ແລະ ເມືອງໄຊຈຳພອນ)</t>
  </si>
  <si>
    <t xml:space="preserve"> ພາກເໜືອ: ຂ.ບໍ່ແກ້ວ(ມ.ຫ້ວຍຊາຍ)ຂ.ຫຼວງນ້ຳທາ(ມ.ນ້ຳທາ) ແລະຂ.ວຽງຈັນ ມ.ວັງວຽງ</t>
  </si>
  <si>
    <t>5 135 17 049 3</t>
  </si>
  <si>
    <t>ໂຄງການສ້າງ ແລະ ວັດແທກຈຸດເຄົ້າພິກັດ ແລະ ຈຸດລະດັບສູງ ເມືອງວຽງທອງ ຂ. ບໍລິຄຳໄຊ</t>
  </si>
  <si>
    <t>5 135 17 050 3</t>
  </si>
  <si>
    <t>ໂຄງການວັດແທກຈຸດເຄົ້າພິກັດດ້ວຍລະບົບ GPSເຊື່ອມຕໍ່ກັບເອເຊຍ-ປາຊີຟິກ
(the Asia Pacific Reginal Geodetic Project APRGP)</t>
  </si>
  <si>
    <t>5 135 17 051 3</t>
  </si>
  <si>
    <t>ໂຄງການສຳຫຼວດປັກຫຼັກໝາຍ, ແກ້ໄຂເຂດແດນເຊື່ອມຕໍ່ລະຫວ່າງແຂວງກັບແຂວງໃນ 10 ຈຸດ
ບໍລິເວນທີ່ມີເສັ້ນເຂດແດນເຊື່ອມຕໍ່ຍັງບໍ່ທັນມີຄວາມເປັນເອກະພາບ</t>
  </si>
  <si>
    <t>ແຜນການລົງທຶນຂອງລັດ ປີ 2017 ສຳລັບທຶນ ຊ.ກ.ພ</t>
  </si>
  <si>
    <t>ແຜນການລົງທຶນຂອງລັດປີ 2017 ສຳລັບທຶນ ຊ.ກ.ພ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</si>
</sst>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.00_);[Red]\(\t&quot;$&quot;#,##0.00\)"/>
    <numFmt numFmtId="165" formatCode="_-* #,##0.00_-;\-* #,##0.00_-;_-* &quot;-&quot;??_-;_-@_-"/>
    <numFmt numFmtId="166" formatCode="_-&quot;฿&quot;* #,##0.00_-;\-&quot;฿&quot;* #,##0.00_-;_-&quot;฿&quot;* &quot;-&quot;??_-;_-@_-"/>
    <numFmt numFmtId="167" formatCode="_(* #,##0_);_(* \(#,##0\);_(* &quot;-&quot;??_);_(@_)"/>
    <numFmt numFmtId="168" formatCode="00000"/>
    <numFmt numFmtId="169" formatCode="#,##0.00_ ;[Red]\-#,##0.00\ "/>
    <numFmt numFmtId="170" formatCode="_(* #,##0.0000_);_(* \(#,##0.0000\);_(* &quot;-&quot;??_);_(@_)"/>
    <numFmt numFmtId="171" formatCode="#,##0_ ;\-#,##0\ "/>
    <numFmt numFmtId="172" formatCode="_(* #,##0.00000_);_(* \(#,##0.00000\);_(* &quot;-&quot;??_);_(@_)"/>
  </numFmts>
  <fonts count="119">
    <font>
      <sz val="11"/>
      <color theme="1"/>
      <name val="Tahoma"/>
      <family val="2"/>
    </font>
    <font>
      <sz val="11"/>
      <color indexed="8"/>
      <name val="Tahoma"/>
      <family val="2"/>
    </font>
    <font>
      <sz val="10"/>
      <name val="Saysettha Lao"/>
      <family val="2"/>
    </font>
    <font>
      <b/>
      <sz val="10"/>
      <name val="Saysettha Lao"/>
      <family val="2"/>
    </font>
    <font>
      <b/>
      <sz val="14"/>
      <name val="Saysettha Lao"/>
      <family val="2"/>
    </font>
    <font>
      <b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Saysettha Lao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Saysettha Lao"/>
      <family val="2"/>
    </font>
    <font>
      <b/>
      <sz val="18"/>
      <name val="Saysettha Lao"/>
      <family val="2"/>
    </font>
    <font>
      <b/>
      <sz val="18"/>
      <name val="Times New Roman"/>
      <family val="1"/>
    </font>
    <font>
      <sz val="12"/>
      <name val="Saysettha Lao"/>
      <family val="2"/>
    </font>
    <font>
      <sz val="11"/>
      <name val="Saysettha Lao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6"/>
      <name val="Saysettha Lao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ＭＳ Ｐゴシック"/>
      <family val="3"/>
      <charset val="128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b/>
      <sz val="11"/>
      <name val="Tahoma"/>
      <family val="2"/>
      <charset val="222"/>
    </font>
    <font>
      <sz val="12"/>
      <name val="Phetsarath OT"/>
    </font>
    <font>
      <sz val="11"/>
      <name val="Phetsarath OT"/>
    </font>
    <font>
      <b/>
      <sz val="12"/>
      <name val="Phetsarath OT"/>
    </font>
    <font>
      <b/>
      <sz val="10"/>
      <name val="Phetsarath OT"/>
    </font>
    <font>
      <sz val="16"/>
      <name val="Phetsarath OT"/>
    </font>
    <font>
      <b/>
      <sz val="18"/>
      <name val="Phetsarath OT"/>
    </font>
    <font>
      <b/>
      <sz val="28"/>
      <name val="Phetsarath OT"/>
    </font>
    <font>
      <b/>
      <u/>
      <sz val="20"/>
      <name val="Phetsarath OT"/>
    </font>
    <font>
      <b/>
      <sz val="14"/>
      <name val="Phetsarath OT"/>
    </font>
    <font>
      <sz val="20"/>
      <name val="Phetsarath OT"/>
    </font>
    <font>
      <b/>
      <sz val="36"/>
      <name val="Phetsarath OT"/>
    </font>
    <font>
      <sz val="14"/>
      <name val="Phetsarath OT"/>
    </font>
    <font>
      <sz val="12"/>
      <name val="Tahoma"/>
      <family val="2"/>
    </font>
    <font>
      <b/>
      <sz val="14"/>
      <name val="Times New Roman"/>
      <family val="1"/>
    </font>
    <font>
      <b/>
      <u/>
      <sz val="12"/>
      <name val="Phetsarath OT"/>
    </font>
    <font>
      <b/>
      <sz val="14"/>
      <color indexed="8"/>
      <name val="Saysettha Lao"/>
      <family val="2"/>
      <charset val="222"/>
    </font>
    <font>
      <b/>
      <sz val="14"/>
      <color indexed="8"/>
      <name val="Saysettha Lao"/>
      <family val="2"/>
    </font>
    <font>
      <b/>
      <sz val="10"/>
      <color indexed="8"/>
      <name val="Times New Roman"/>
      <family val="1"/>
    </font>
    <font>
      <sz val="18"/>
      <name val="Tahoma"/>
      <family val="2"/>
    </font>
    <font>
      <u/>
      <sz val="12"/>
      <name val="Times New Roman"/>
      <family val="1"/>
    </font>
    <font>
      <b/>
      <u/>
      <sz val="20"/>
      <name val="Saysettha Lao"/>
      <family val="2"/>
    </font>
    <font>
      <b/>
      <u/>
      <sz val="11"/>
      <name val="Phetsarath OT"/>
    </font>
    <font>
      <sz val="16"/>
      <name val="Times New Roman"/>
      <family val="1"/>
    </font>
    <font>
      <b/>
      <sz val="16"/>
      <name val="Phetsarath OT"/>
    </font>
    <font>
      <b/>
      <sz val="17"/>
      <name val="Phetsarath OT"/>
    </font>
    <font>
      <sz val="16"/>
      <name val="Tahoma"/>
      <family val="2"/>
    </font>
    <font>
      <b/>
      <u/>
      <sz val="17"/>
      <name val="Times New Roman"/>
      <family val="1"/>
    </font>
    <font>
      <b/>
      <sz val="17"/>
      <name val="Saysettha Lao"/>
      <family val="2"/>
    </font>
    <font>
      <b/>
      <sz val="16"/>
      <name val="Times New Roman"/>
      <family val="1"/>
    </font>
    <font>
      <b/>
      <u/>
      <sz val="17"/>
      <name val="Phetsarath OT"/>
    </font>
    <font>
      <b/>
      <sz val="16"/>
      <name val="Tahoma"/>
      <family val="2"/>
    </font>
    <font>
      <b/>
      <u/>
      <sz val="16"/>
      <name val="Phetsarath OT"/>
    </font>
    <font>
      <i/>
      <sz val="16"/>
      <name val="Phetsarath OT"/>
    </font>
    <font>
      <b/>
      <sz val="14"/>
      <color indexed="8"/>
      <name val="Phetsarath OT"/>
    </font>
    <font>
      <b/>
      <sz val="28"/>
      <name val="Saysettha OT"/>
      <family val="2"/>
    </font>
    <font>
      <b/>
      <sz val="24"/>
      <color indexed="8"/>
      <name val="Saysettha O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i/>
      <sz val="12"/>
      <name val="Phetsarath OT"/>
    </font>
    <font>
      <b/>
      <sz val="14"/>
      <name val="Tahoma"/>
      <family val="2"/>
    </font>
    <font>
      <sz val="12"/>
      <color indexed="8"/>
      <name val="Phetsarath OT"/>
    </font>
    <font>
      <b/>
      <sz val="12"/>
      <color indexed="8"/>
      <name val="Times New Roman"/>
      <family val="1"/>
    </font>
    <font>
      <b/>
      <sz val="12"/>
      <color indexed="8"/>
      <name val="Phetsarath OT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2"/>
      <color indexed="8"/>
      <name val="Phetsarath OT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Phetsarath OT"/>
    </font>
    <font>
      <b/>
      <sz val="11"/>
      <color indexed="8"/>
      <name val="Phetsarath OT"/>
    </font>
    <font>
      <b/>
      <sz val="36"/>
      <color indexed="8"/>
      <name val="Phetsarath OT"/>
    </font>
    <font>
      <b/>
      <sz val="11"/>
      <color indexed="8"/>
      <name val="Times New Roman"/>
      <family val="1"/>
    </font>
    <font>
      <b/>
      <u/>
      <sz val="14"/>
      <color indexed="8"/>
      <name val="Phetsarath OT"/>
    </font>
    <font>
      <b/>
      <sz val="16"/>
      <color indexed="8"/>
      <name val="Phetsarath OT"/>
    </font>
    <font>
      <sz val="20"/>
      <color indexed="8"/>
      <name val="Phetsarath OT"/>
    </font>
    <font>
      <b/>
      <sz val="28"/>
      <color indexed="8"/>
      <name val="Phetsarath OT"/>
    </font>
    <font>
      <b/>
      <sz val="10"/>
      <color indexed="8"/>
      <name val="Phetsarath OT"/>
    </font>
    <font>
      <b/>
      <sz val="11"/>
      <name val="Phetsarath OT"/>
    </font>
    <font>
      <b/>
      <u/>
      <sz val="20"/>
      <color indexed="8"/>
      <name val="Phetsarath OT"/>
    </font>
    <font>
      <sz val="10"/>
      <color indexed="8"/>
      <name val="Phetsarath OT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2"/>
      <color indexed="8"/>
      <name val="Times New Roman"/>
      <family val="1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Phetsarath OT"/>
    </font>
    <font>
      <b/>
      <sz val="11"/>
      <color theme="1"/>
      <name val="Times New Roman"/>
      <family val="1"/>
    </font>
    <font>
      <b/>
      <sz val="12"/>
      <color theme="1"/>
      <name val="Phetsarath OT"/>
    </font>
    <font>
      <b/>
      <sz val="11"/>
      <color theme="1"/>
      <name val="Tahoma"/>
      <family val="2"/>
    </font>
    <font>
      <sz val="10"/>
      <color theme="1"/>
      <name val="Phetsarath OT"/>
      <family val="2"/>
    </font>
    <font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Phetsarath OT"/>
    </font>
    <font>
      <u/>
      <sz val="12"/>
      <color theme="1"/>
      <name val="Times New Roman"/>
      <family val="1"/>
    </font>
    <font>
      <b/>
      <sz val="10"/>
      <color theme="1"/>
      <name val="Phetsarath OT"/>
    </font>
    <font>
      <b/>
      <sz val="20"/>
      <color indexed="8"/>
      <name val="Phetsarath OT"/>
    </font>
    <font>
      <b/>
      <sz val="12"/>
      <color theme="1"/>
      <name val="Times New Roman"/>
      <family val="1"/>
    </font>
    <font>
      <b/>
      <sz val="36"/>
      <color theme="1"/>
      <name val="Phetsarath OT"/>
    </font>
    <font>
      <sz val="36"/>
      <color theme="1"/>
      <name val="Phetsarath OT"/>
    </font>
    <font>
      <b/>
      <sz val="16"/>
      <color theme="1"/>
      <name val="Times New Roman"/>
      <family val="1"/>
    </font>
    <font>
      <b/>
      <sz val="16"/>
      <color theme="1"/>
      <name val="Phetsarath OT"/>
    </font>
    <font>
      <b/>
      <sz val="14"/>
      <color theme="1"/>
      <name val="Phetsarath OT"/>
    </font>
    <font>
      <b/>
      <sz val="11"/>
      <color theme="1"/>
      <name val="Phetsarath OT"/>
    </font>
    <font>
      <sz val="14"/>
      <color theme="1"/>
      <name val="Phetsarath OT"/>
    </font>
    <font>
      <sz val="10"/>
      <color theme="1"/>
      <name val="Times New Roman"/>
      <family val="1"/>
    </font>
    <font>
      <sz val="16"/>
      <color theme="1"/>
      <name val="Phetsarath OT"/>
    </font>
    <font>
      <b/>
      <sz val="48"/>
      <name val="Phetsarath OT"/>
    </font>
    <font>
      <sz val="11"/>
      <color indexed="8"/>
      <name val="Phetsarath OT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DashDotDot">
        <color indexed="64"/>
      </bottom>
      <diagonal/>
    </border>
    <border>
      <left/>
      <right/>
      <top style="double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double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double">
        <color indexed="64"/>
      </top>
      <bottom style="mediumDashDotDot">
        <color indexed="64"/>
      </bottom>
      <diagonal/>
    </border>
    <border>
      <left/>
      <right style="double">
        <color indexed="64"/>
      </right>
      <top style="double">
        <color indexed="64"/>
      </top>
      <bottom style="mediumDashDotDot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mediumDashDotDot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DashDotDot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7">
    <xf numFmtId="0" fontId="0" fillId="0" borderId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1" fillId="0" borderId="0"/>
    <xf numFmtId="0" fontId="6" fillId="0" borderId="0"/>
    <xf numFmtId="0" fontId="2" fillId="0" borderId="0"/>
    <xf numFmtId="0" fontId="2" fillId="0" borderId="0"/>
    <xf numFmtId="0" fontId="94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92" fillId="0" borderId="0"/>
    <xf numFmtId="0" fontId="93" fillId="0" borderId="0"/>
    <xf numFmtId="0" fontId="93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" fillId="0" borderId="0"/>
    <xf numFmtId="0" fontId="22" fillId="0" borderId="0">
      <alignment vertical="center"/>
    </xf>
    <xf numFmtId="44" fontId="91" fillId="0" borderId="0" applyFont="0" applyFill="0" applyBorder="0" applyAlignment="0" applyProtection="0"/>
  </cellStyleXfs>
  <cellXfs count="1511">
    <xf numFmtId="0" fontId="0" fillId="0" borderId="0" xfId="0"/>
    <xf numFmtId="0" fontId="3" fillId="0" borderId="0" xfId="42" applyFont="1" applyFill="1" applyAlignment="1">
      <alignment horizontal="center"/>
    </xf>
    <xf numFmtId="0" fontId="3" fillId="0" borderId="0" xfId="42" applyFont="1" applyFill="1"/>
    <xf numFmtId="0" fontId="3" fillId="0" borderId="0" xfId="42" applyFont="1" applyFill="1" applyAlignment="1">
      <alignment vertical="center"/>
    </xf>
    <xf numFmtId="40" fontId="3" fillId="0" borderId="0" xfId="42" applyNumberFormat="1" applyFont="1" applyFill="1" applyAlignment="1">
      <alignment vertical="center"/>
    </xf>
    <xf numFmtId="4" fontId="3" fillId="0" borderId="0" xfId="42" applyNumberFormat="1" applyFont="1" applyFill="1" applyAlignment="1">
      <alignment vertical="center"/>
    </xf>
    <xf numFmtId="0" fontId="8" fillId="0" borderId="0" xfId="42" applyFont="1" applyFill="1" applyBorder="1" applyAlignment="1">
      <alignment vertical="center"/>
    </xf>
    <xf numFmtId="0" fontId="12" fillId="0" borderId="0" xfId="41" applyFont="1" applyFill="1" applyAlignment="1">
      <alignment vertical="center"/>
    </xf>
    <xf numFmtId="0" fontId="3" fillId="0" borderId="0" xfId="42" applyNumberFormat="1" applyFont="1" applyFill="1" applyAlignment="1">
      <alignment horizontal="center" vertical="center"/>
    </xf>
    <xf numFmtId="0" fontId="3" fillId="0" borderId="0" xfId="42" applyNumberFormat="1" applyFont="1" applyFill="1" applyAlignment="1">
      <alignment horizontal="center"/>
    </xf>
    <xf numFmtId="0" fontId="2" fillId="0" borderId="0" xfId="42" applyFont="1" applyFill="1" applyAlignment="1">
      <alignment horizontal="center"/>
    </xf>
    <xf numFmtId="0" fontId="2" fillId="0" borderId="0" xfId="42" applyFont="1" applyFill="1"/>
    <xf numFmtId="0" fontId="9" fillId="0" borderId="1" xfId="42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center" vertical="center"/>
    </xf>
    <xf numFmtId="0" fontId="9" fillId="0" borderId="3" xfId="42" applyFont="1" applyFill="1" applyBorder="1" applyAlignment="1">
      <alignment horizontal="center" vertical="center"/>
    </xf>
    <xf numFmtId="0" fontId="9" fillId="0" borderId="4" xfId="42" applyFont="1" applyFill="1" applyBorder="1" applyAlignment="1">
      <alignment horizontal="center" vertical="center"/>
    </xf>
    <xf numFmtId="0" fontId="9" fillId="0" borderId="5" xfId="42" applyFont="1" applyFill="1" applyBorder="1" applyAlignment="1">
      <alignment horizontal="center" vertical="center"/>
    </xf>
    <xf numFmtId="0" fontId="9" fillId="0" borderId="6" xfId="42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horizontal="center" vertical="center"/>
    </xf>
    <xf numFmtId="0" fontId="9" fillId="0" borderId="0" xfId="42" applyFont="1" applyFill="1" applyBorder="1" applyAlignment="1">
      <alignment horizontal="center" vertical="center"/>
    </xf>
    <xf numFmtId="0" fontId="15" fillId="0" borderId="0" xfId="42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40" fontId="3" fillId="2" borderId="0" xfId="42" applyNumberFormat="1" applyFont="1" applyFill="1" applyAlignment="1">
      <alignment vertical="center"/>
    </xf>
    <xf numFmtId="4" fontId="3" fillId="2" borderId="0" xfId="42" applyNumberFormat="1" applyFont="1" applyFill="1" applyAlignment="1">
      <alignment vertical="center"/>
    </xf>
    <xf numFmtId="0" fontId="3" fillId="2" borderId="0" xfId="42" applyFont="1" applyFill="1" applyAlignment="1">
      <alignment vertical="center"/>
    </xf>
    <xf numFmtId="0" fontId="3" fillId="2" borderId="7" xfId="42" applyFont="1" applyFill="1" applyBorder="1" applyAlignment="1">
      <alignment vertical="center"/>
    </xf>
    <xf numFmtId="0" fontId="21" fillId="2" borderId="0" xfId="0" applyFont="1" applyFill="1"/>
    <xf numFmtId="0" fontId="12" fillId="2" borderId="0" xfId="41" applyFont="1" applyFill="1" applyAlignment="1">
      <alignment vertical="center"/>
    </xf>
    <xf numFmtId="0" fontId="12" fillId="2" borderId="0" xfId="42" applyFont="1" applyFill="1" applyAlignment="1">
      <alignment vertical="center"/>
    </xf>
    <xf numFmtId="0" fontId="12" fillId="2" borderId="0" xfId="42" applyFont="1" applyFill="1" applyBorder="1" applyAlignment="1">
      <alignment horizontal="center" vertical="center"/>
    </xf>
    <xf numFmtId="0" fontId="13" fillId="2" borderId="0" xfId="42" applyFont="1" applyFill="1" applyBorder="1" applyAlignment="1">
      <alignment horizontal="center" vertical="center"/>
    </xf>
    <xf numFmtId="0" fontId="12" fillId="2" borderId="0" xfId="42" applyFont="1" applyFill="1" applyBorder="1" applyAlignment="1">
      <alignment vertical="center"/>
    </xf>
    <xf numFmtId="0" fontId="13" fillId="2" borderId="0" xfId="42" applyNumberFormat="1" applyFont="1" applyFill="1" applyBorder="1" applyAlignment="1">
      <alignment horizontal="center" vertical="center"/>
    </xf>
    <xf numFmtId="0" fontId="3" fillId="2" borderId="0" xfId="42" applyNumberFormat="1" applyFont="1" applyFill="1" applyAlignment="1">
      <alignment horizontal="center" vertical="center"/>
    </xf>
    <xf numFmtId="0" fontId="3" fillId="2" borderId="0" xfId="42" applyFont="1" applyFill="1" applyAlignment="1">
      <alignment horizontal="center"/>
    </xf>
    <xf numFmtId="0" fontId="3" fillId="2" borderId="0" xfId="42" applyFont="1" applyFill="1"/>
    <xf numFmtId="0" fontId="3" fillId="2" borderId="0" xfId="42" applyNumberFormat="1" applyFont="1" applyFill="1" applyAlignment="1">
      <alignment horizontal="center"/>
    </xf>
    <xf numFmtId="0" fontId="2" fillId="2" borderId="0" xfId="42" applyFont="1" applyFill="1" applyAlignment="1">
      <alignment horizontal="center"/>
    </xf>
    <xf numFmtId="0" fontId="2" fillId="2" borderId="0" xfId="42" applyFont="1" applyFill="1"/>
    <xf numFmtId="0" fontId="25" fillId="2" borderId="0" xfId="0" applyFont="1" applyFill="1"/>
    <xf numFmtId="0" fontId="10" fillId="2" borderId="1" xfId="44" applyFont="1" applyFill="1" applyBorder="1" applyAlignment="1">
      <alignment horizontal="center" vertical="center"/>
    </xf>
    <xf numFmtId="0" fontId="10" fillId="0" borderId="1" xfId="44" applyFont="1" applyFill="1" applyBorder="1" applyAlignment="1">
      <alignment horizontal="center" vertical="center"/>
    </xf>
    <xf numFmtId="0" fontId="29" fillId="0" borderId="0" xfId="42" applyFont="1" applyFill="1" applyAlignment="1">
      <alignment vertical="center"/>
    </xf>
    <xf numFmtId="0" fontId="30" fillId="2" borderId="0" xfId="42" applyFont="1" applyFill="1" applyBorder="1" applyAlignment="1">
      <alignment vertical="center"/>
    </xf>
    <xf numFmtId="0" fontId="31" fillId="0" borderId="0" xfId="42" applyFont="1" applyFill="1" applyBorder="1" applyAlignment="1">
      <alignment vertical="center"/>
    </xf>
    <xf numFmtId="0" fontId="28" fillId="2" borderId="0" xfId="42" applyFont="1" applyFill="1" applyAlignment="1">
      <alignment vertical="center"/>
    </xf>
    <xf numFmtId="0" fontId="10" fillId="0" borderId="1" xfId="42" applyFont="1" applyFill="1" applyBorder="1" applyAlignment="1">
      <alignment horizontal="center" vertical="center"/>
    </xf>
    <xf numFmtId="0" fontId="10" fillId="2" borderId="2" xfId="44" applyFont="1" applyFill="1" applyBorder="1" applyAlignment="1">
      <alignment horizontal="center" vertical="center"/>
    </xf>
    <xf numFmtId="0" fontId="10" fillId="2" borderId="4" xfId="44" applyFont="1" applyFill="1" applyBorder="1" applyAlignment="1">
      <alignment horizontal="center" vertical="center"/>
    </xf>
    <xf numFmtId="0" fontId="10" fillId="0" borderId="2" xfId="42" applyFont="1" applyFill="1" applyBorder="1" applyAlignment="1">
      <alignment horizontal="center" vertical="center"/>
    </xf>
    <xf numFmtId="0" fontId="10" fillId="0" borderId="4" xfId="42" applyFont="1" applyFill="1" applyBorder="1" applyAlignment="1">
      <alignment horizontal="center" vertical="center"/>
    </xf>
    <xf numFmtId="0" fontId="10" fillId="0" borderId="2" xfId="44" applyFont="1" applyFill="1" applyBorder="1" applyAlignment="1">
      <alignment horizontal="center" vertical="center"/>
    </xf>
    <xf numFmtId="0" fontId="10" fillId="0" borderId="4" xfId="44" applyFont="1" applyFill="1" applyBorder="1" applyAlignment="1">
      <alignment horizontal="center" vertical="center"/>
    </xf>
    <xf numFmtId="0" fontId="14" fillId="0" borderId="8" xfId="42" applyFont="1" applyFill="1" applyBorder="1" applyAlignment="1">
      <alignment vertical="center"/>
    </xf>
    <xf numFmtId="0" fontId="10" fillId="2" borderId="6" xfId="42" applyFont="1" applyFill="1" applyBorder="1" applyAlignment="1">
      <alignment horizontal="center" vertical="center"/>
    </xf>
    <xf numFmtId="0" fontId="10" fillId="2" borderId="9" xfId="42" applyFont="1" applyFill="1" applyBorder="1" applyAlignment="1">
      <alignment horizontal="center" vertical="center"/>
    </xf>
    <xf numFmtId="0" fontId="32" fillId="0" borderId="0" xfId="42" applyFont="1" applyFill="1" applyAlignment="1">
      <alignment vertical="center"/>
    </xf>
    <xf numFmtId="0" fontId="33" fillId="2" borderId="0" xfId="42" applyFont="1" applyFill="1" applyAlignment="1">
      <alignment horizontal="center" vertical="center"/>
    </xf>
    <xf numFmtId="0" fontId="34" fillId="0" borderId="0" xfId="31" applyFont="1" applyFill="1" applyAlignment="1">
      <alignment vertical="center"/>
    </xf>
    <xf numFmtId="0" fontId="29" fillId="2" borderId="0" xfId="42" applyFont="1" applyFill="1" applyAlignment="1">
      <alignment vertical="center"/>
    </xf>
    <xf numFmtId="0" fontId="35" fillId="0" borderId="0" xfId="31" applyFont="1" applyFill="1" applyAlignment="1">
      <alignment vertical="center"/>
    </xf>
    <xf numFmtId="0" fontId="33" fillId="0" borderId="0" xfId="42" applyFont="1" applyFill="1" applyAlignment="1">
      <alignment horizontal="center" vertical="center"/>
    </xf>
    <xf numFmtId="0" fontId="4" fillId="2" borderId="0" xfId="42" applyFont="1" applyFill="1" applyAlignment="1">
      <alignment vertical="center"/>
    </xf>
    <xf numFmtId="0" fontId="2" fillId="2" borderId="0" xfId="42" applyFont="1" applyFill="1" applyAlignment="1">
      <alignment vertical="center"/>
    </xf>
    <xf numFmtId="0" fontId="2" fillId="2" borderId="0" xfId="43" applyFont="1" applyFill="1" applyBorder="1" applyAlignment="1">
      <alignment vertical="center"/>
    </xf>
    <xf numFmtId="40" fontId="2" fillId="2" borderId="0" xfId="42" applyNumberFormat="1" applyFont="1" applyFill="1" applyAlignment="1">
      <alignment vertical="center"/>
    </xf>
    <xf numFmtId="4" fontId="2" fillId="2" borderId="0" xfId="42" applyNumberFormat="1" applyFont="1" applyFill="1" applyAlignment="1">
      <alignment vertical="center"/>
    </xf>
    <xf numFmtId="2" fontId="2" fillId="2" borderId="0" xfId="43" applyNumberFormat="1" applyFont="1" applyFill="1" applyBorder="1" applyAlignment="1">
      <alignment vertical="center"/>
    </xf>
    <xf numFmtId="0" fontId="2" fillId="0" borderId="0" xfId="42" applyFont="1" applyFill="1" applyAlignment="1">
      <alignment vertical="center"/>
    </xf>
    <xf numFmtId="40" fontId="10" fillId="2" borderId="0" xfId="42" applyNumberFormat="1" applyFont="1" applyFill="1" applyAlignment="1">
      <alignment vertical="center"/>
    </xf>
    <xf numFmtId="40" fontId="10" fillId="0" borderId="0" xfId="42" applyNumberFormat="1" applyFont="1" applyFill="1" applyAlignment="1">
      <alignment vertical="center"/>
    </xf>
    <xf numFmtId="40" fontId="8" fillId="2" borderId="0" xfId="42" applyNumberFormat="1" applyFont="1" applyFill="1" applyAlignment="1">
      <alignment vertical="center"/>
    </xf>
    <xf numFmtId="0" fontId="10" fillId="2" borderId="6" xfId="30" applyFont="1" applyFill="1" applyBorder="1" applyAlignment="1">
      <alignment horizontal="center" vertical="center"/>
    </xf>
    <xf numFmtId="0" fontId="10" fillId="2" borderId="6" xfId="47" applyFont="1" applyFill="1" applyBorder="1" applyAlignment="1">
      <alignment horizontal="center" vertical="center" wrapText="1"/>
    </xf>
    <xf numFmtId="0" fontId="26" fillId="2" borderId="8" xfId="30" applyFont="1" applyFill="1" applyBorder="1" applyAlignment="1">
      <alignment vertical="center"/>
    </xf>
    <xf numFmtId="40" fontId="38" fillId="2" borderId="0" xfId="0" applyNumberFormat="1" applyFont="1" applyFill="1"/>
    <xf numFmtId="0" fontId="8" fillId="0" borderId="10" xfId="42" applyFont="1" applyFill="1" applyBorder="1" applyAlignment="1">
      <alignment vertical="center"/>
    </xf>
    <xf numFmtId="0" fontId="10" fillId="2" borderId="11" xfId="42" applyFont="1" applyFill="1" applyBorder="1" applyAlignment="1">
      <alignment horizontal="center" vertical="center"/>
    </xf>
    <xf numFmtId="0" fontId="10" fillId="0" borderId="0" xfId="42" applyFont="1" applyFill="1" applyAlignment="1">
      <alignment vertical="center"/>
    </xf>
    <xf numFmtId="0" fontId="10" fillId="0" borderId="10" xfId="42" applyFont="1" applyFill="1" applyBorder="1" applyAlignment="1">
      <alignment vertical="center"/>
    </xf>
    <xf numFmtId="0" fontId="26" fillId="2" borderId="12" xfId="0" applyFont="1" applyFill="1" applyBorder="1" applyAlignment="1">
      <alignment vertical="center" wrapText="1"/>
    </xf>
    <xf numFmtId="0" fontId="33" fillId="2" borderId="0" xfId="42" applyFont="1" applyFill="1" applyBorder="1" applyAlignment="1">
      <alignment horizontal="center" vertical="center"/>
    </xf>
    <xf numFmtId="0" fontId="34" fillId="2" borderId="0" xfId="31" applyFont="1" applyFill="1" applyAlignment="1">
      <alignment vertical="center"/>
    </xf>
    <xf numFmtId="0" fontId="35" fillId="2" borderId="0" xfId="31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3" xfId="42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1" fontId="9" fillId="2" borderId="13" xfId="0" applyNumberFormat="1" applyFont="1" applyFill="1" applyBorder="1" applyAlignment="1">
      <alignment horizontal="center" vertical="center"/>
    </xf>
    <xf numFmtId="165" fontId="7" fillId="2" borderId="13" xfId="14" applyNumberFormat="1" applyFont="1" applyFill="1" applyBorder="1" applyAlignment="1">
      <alignment horizontal="right" vertical="center"/>
    </xf>
    <xf numFmtId="0" fontId="3" fillId="2" borderId="0" xfId="42" applyFont="1" applyFill="1" applyBorder="1" applyAlignment="1">
      <alignment vertical="center"/>
    </xf>
    <xf numFmtId="0" fontId="3" fillId="2" borderId="0" xfId="42" applyNumberFormat="1" applyFont="1" applyFill="1" applyBorder="1" applyAlignment="1">
      <alignment horizontal="center" vertical="center"/>
    </xf>
    <xf numFmtId="0" fontId="8" fillId="2" borderId="0" xfId="42" applyFont="1" applyFill="1" applyAlignment="1">
      <alignment vertical="center"/>
    </xf>
    <xf numFmtId="0" fontId="3" fillId="2" borderId="0" xfId="42" applyNumberFormat="1" applyFont="1" applyFill="1" applyBorder="1" applyAlignment="1">
      <alignment horizontal="center"/>
    </xf>
    <xf numFmtId="0" fontId="3" fillId="2" borderId="0" xfId="42" applyFont="1" applyFill="1" applyBorder="1" applyAlignment="1">
      <alignment horizontal="center"/>
    </xf>
    <xf numFmtId="0" fontId="2" fillId="2" borderId="0" xfId="42" applyFont="1" applyFill="1" applyBorder="1" applyAlignment="1">
      <alignment horizontal="center"/>
    </xf>
    <xf numFmtId="0" fontId="3" fillId="0" borderId="14" xfId="42" applyFont="1" applyFill="1" applyBorder="1" applyAlignment="1">
      <alignment horizontal="center" vertical="center"/>
    </xf>
    <xf numFmtId="0" fontId="10" fillId="2" borderId="3" xfId="42" applyFont="1" applyFill="1" applyBorder="1" applyAlignment="1">
      <alignment horizontal="center" vertical="center"/>
    </xf>
    <xf numFmtId="0" fontId="32" fillId="2" borderId="0" xfId="42" applyFont="1" applyFill="1" applyAlignment="1">
      <alignment vertical="center"/>
    </xf>
    <xf numFmtId="0" fontId="27" fillId="2" borderId="0" xfId="0" applyFont="1" applyFill="1"/>
    <xf numFmtId="0" fontId="34" fillId="2" borderId="0" xfId="42" applyFont="1" applyFill="1" applyBorder="1" applyAlignment="1">
      <alignment horizontal="center" vertical="center"/>
    </xf>
    <xf numFmtId="2" fontId="3" fillId="2" borderId="0" xfId="42" applyNumberFormat="1" applyFont="1" applyFill="1" applyBorder="1" applyAlignment="1">
      <alignment horizontal="right" vertical="center"/>
    </xf>
    <xf numFmtId="0" fontId="14" fillId="2" borderId="0" xfId="30" applyFont="1" applyFill="1"/>
    <xf numFmtId="0" fontId="41" fillId="2" borderId="15" xfId="42" applyFont="1" applyFill="1" applyBorder="1" applyAlignment="1">
      <alignment horizontal="center" vertical="center"/>
    </xf>
    <xf numFmtId="0" fontId="42" fillId="2" borderId="1" xfId="42" applyFont="1" applyFill="1" applyBorder="1" applyAlignment="1">
      <alignment vertical="center"/>
    </xf>
    <xf numFmtId="0" fontId="42" fillId="2" borderId="1" xfId="46" applyFont="1" applyFill="1" applyBorder="1" applyAlignment="1">
      <alignment vertical="center"/>
    </xf>
    <xf numFmtId="0" fontId="42" fillId="2" borderId="16" xfId="47" applyFont="1" applyFill="1" applyBorder="1" applyAlignment="1">
      <alignment horizontal="left" vertical="center" wrapText="1"/>
    </xf>
    <xf numFmtId="0" fontId="42" fillId="2" borderId="1" xfId="47" applyFont="1" applyFill="1" applyBorder="1" applyAlignment="1">
      <alignment horizontal="left" vertical="center" wrapText="1"/>
    </xf>
    <xf numFmtId="0" fontId="42" fillId="2" borderId="2" xfId="47" applyFont="1" applyFill="1" applyBorder="1" applyAlignment="1">
      <alignment horizontal="left" vertical="center" wrapText="1"/>
    </xf>
    <xf numFmtId="0" fontId="43" fillId="2" borderId="17" xfId="42" applyFont="1" applyFill="1" applyBorder="1" applyAlignment="1">
      <alignment horizontal="center" vertical="center"/>
    </xf>
    <xf numFmtId="0" fontId="44" fillId="2" borderId="0" xfId="0" applyFont="1" applyFill="1"/>
    <xf numFmtId="0" fontId="14" fillId="2" borderId="0" xfId="42" applyFont="1" applyFill="1" applyAlignment="1">
      <alignment vertical="center"/>
    </xf>
    <xf numFmtId="0" fontId="46" fillId="2" borderId="0" xfId="42" applyFont="1" applyFill="1" applyAlignment="1">
      <alignment horizontal="center" vertical="center"/>
    </xf>
    <xf numFmtId="4" fontId="46" fillId="2" borderId="0" xfId="42" applyNumberFormat="1" applyFont="1" applyFill="1" applyAlignment="1">
      <alignment horizontal="center" vertical="center"/>
    </xf>
    <xf numFmtId="0" fontId="8" fillId="2" borderId="18" xfId="42" applyFont="1" applyFill="1" applyBorder="1" applyAlignment="1">
      <alignment horizontal="center" vertical="center"/>
    </xf>
    <xf numFmtId="0" fontId="10" fillId="2" borderId="5" xfId="42" applyFont="1" applyFill="1" applyBorder="1" applyAlignment="1">
      <alignment horizontal="center" vertical="center"/>
    </xf>
    <xf numFmtId="0" fontId="14" fillId="2" borderId="8" xfId="42" applyFont="1" applyFill="1" applyBorder="1" applyAlignment="1">
      <alignment vertical="center"/>
    </xf>
    <xf numFmtId="0" fontId="9" fillId="0" borderId="19" xfId="42" applyFont="1" applyFill="1" applyBorder="1" applyAlignment="1">
      <alignment horizontal="center" vertical="center"/>
    </xf>
    <xf numFmtId="0" fontId="9" fillId="0" borderId="20" xfId="42" applyFont="1" applyFill="1" applyBorder="1" applyAlignment="1">
      <alignment horizontal="center" vertical="center"/>
    </xf>
    <xf numFmtId="0" fontId="9" fillId="0" borderId="21" xfId="42" applyFont="1" applyFill="1" applyBorder="1" applyAlignment="1">
      <alignment horizontal="center" vertical="center"/>
    </xf>
    <xf numFmtId="0" fontId="9" fillId="0" borderId="22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horizontal="center" vertical="center"/>
    </xf>
    <xf numFmtId="0" fontId="9" fillId="0" borderId="24" xfId="42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horizontal="center" vertical="center"/>
    </xf>
    <xf numFmtId="0" fontId="2" fillId="2" borderId="26" xfId="42" applyFont="1" applyFill="1" applyBorder="1" applyAlignment="1">
      <alignment vertical="center"/>
    </xf>
    <xf numFmtId="0" fontId="10" fillId="2" borderId="6" xfId="47" applyFont="1" applyFill="1" applyBorder="1" applyAlignment="1">
      <alignment vertical="center" wrapText="1"/>
    </xf>
    <xf numFmtId="43" fontId="33" fillId="2" borderId="0" xfId="42" applyNumberFormat="1" applyFont="1" applyFill="1" applyAlignment="1">
      <alignment horizontal="center" vertical="center"/>
    </xf>
    <xf numFmtId="0" fontId="47" fillId="2" borderId="0" xfId="42" applyFont="1" applyFill="1" applyAlignment="1">
      <alignment horizontal="center" vertical="center"/>
    </xf>
    <xf numFmtId="165" fontId="3" fillId="2" borderId="0" xfId="42" applyNumberFormat="1" applyFont="1" applyFill="1" applyAlignment="1">
      <alignment vertical="center"/>
    </xf>
    <xf numFmtId="2" fontId="14" fillId="2" borderId="0" xfId="43" applyNumberFormat="1" applyFont="1" applyFill="1" applyBorder="1" applyAlignment="1">
      <alignment vertical="center"/>
    </xf>
    <xf numFmtId="0" fontId="14" fillId="2" borderId="0" xfId="43" applyFont="1" applyFill="1" applyBorder="1" applyAlignment="1">
      <alignment vertical="center"/>
    </xf>
    <xf numFmtId="0" fontId="34" fillId="2" borderId="13" xfId="42" applyFont="1" applyFill="1" applyBorder="1" applyAlignment="1">
      <alignment horizontal="center" vertical="center"/>
    </xf>
    <xf numFmtId="0" fontId="30" fillId="2" borderId="27" xfId="41" applyFont="1" applyFill="1" applyBorder="1" applyAlignment="1">
      <alignment horizontal="left" vertical="center"/>
    </xf>
    <xf numFmtId="0" fontId="51" fillId="2" borderId="0" xfId="0" applyFont="1" applyFill="1"/>
    <xf numFmtId="0" fontId="19" fillId="2" borderId="0" xfId="42" applyFont="1" applyFill="1" applyAlignment="1">
      <alignment vertical="center"/>
    </xf>
    <xf numFmtId="0" fontId="54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9" fillId="2" borderId="28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9" fillId="0" borderId="29" xfId="42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" vertical="center"/>
    </xf>
    <xf numFmtId="0" fontId="56" fillId="2" borderId="0" xfId="0" applyFont="1" applyFill="1"/>
    <xf numFmtId="0" fontId="49" fillId="2" borderId="0" xfId="31" applyFont="1" applyFill="1" applyAlignment="1">
      <alignment vertical="center"/>
    </xf>
    <xf numFmtId="1" fontId="48" fillId="0" borderId="3" xfId="1" applyNumberFormat="1" applyFont="1" applyFill="1" applyBorder="1" applyAlignment="1">
      <alignment horizontal="center" vertical="center"/>
    </xf>
    <xf numFmtId="43" fontId="48" fillId="0" borderId="30" xfId="1" applyFont="1" applyFill="1" applyBorder="1" applyAlignment="1">
      <alignment horizontal="right" vertical="center"/>
    </xf>
    <xf numFmtId="43" fontId="48" fillId="2" borderId="31" xfId="1" applyFont="1" applyFill="1" applyBorder="1" applyAlignment="1">
      <alignment horizontal="center" vertical="center"/>
    </xf>
    <xf numFmtId="0" fontId="19" fillId="2" borderId="0" xfId="43" applyFont="1" applyFill="1" applyBorder="1" applyAlignment="1">
      <alignment vertical="center"/>
    </xf>
    <xf numFmtId="0" fontId="11" fillId="2" borderId="0" xfId="43" applyFont="1" applyFill="1" applyAlignment="1">
      <alignment vertical="center"/>
    </xf>
    <xf numFmtId="0" fontId="11" fillId="2" borderId="0" xfId="43" applyFont="1" applyFill="1" applyBorder="1" applyAlignment="1">
      <alignment vertical="center"/>
    </xf>
    <xf numFmtId="0" fontId="48" fillId="2" borderId="32" xfId="0" applyFont="1" applyFill="1" applyBorder="1" applyAlignment="1">
      <alignment horizontal="center"/>
    </xf>
    <xf numFmtId="43" fontId="48" fillId="2" borderId="33" xfId="1" applyFont="1" applyFill="1" applyBorder="1" applyAlignment="1">
      <alignment horizontal="center" vertical="center"/>
    </xf>
    <xf numFmtId="0" fontId="9" fillId="0" borderId="34" xfId="42" applyFont="1" applyFill="1" applyBorder="1" applyAlignment="1">
      <alignment horizontal="center" vertical="center"/>
    </xf>
    <xf numFmtId="0" fontId="9" fillId="0" borderId="35" xfId="42" applyFont="1" applyFill="1" applyBorder="1" applyAlignment="1">
      <alignment horizontal="center" vertical="center"/>
    </xf>
    <xf numFmtId="0" fontId="53" fillId="2" borderId="0" xfId="42" applyFont="1" applyFill="1" applyBorder="1" applyAlignment="1">
      <alignment vertical="center"/>
    </xf>
    <xf numFmtId="43" fontId="48" fillId="2" borderId="2" xfId="1" applyFont="1" applyFill="1" applyBorder="1" applyAlignment="1">
      <alignment horizontal="center" vertical="center"/>
    </xf>
    <xf numFmtId="43" fontId="48" fillId="2" borderId="4" xfId="1" applyFont="1" applyFill="1" applyBorder="1" applyAlignment="1">
      <alignment horizontal="center" vertical="center"/>
    </xf>
    <xf numFmtId="0" fontId="9" fillId="0" borderId="36" xfId="42" applyFont="1" applyFill="1" applyBorder="1" applyAlignment="1">
      <alignment horizontal="center" vertical="center"/>
    </xf>
    <xf numFmtId="0" fontId="9" fillId="0" borderId="37" xfId="42" applyFont="1" applyFill="1" applyBorder="1" applyAlignment="1">
      <alignment horizontal="center" vertical="center"/>
    </xf>
    <xf numFmtId="0" fontId="57" fillId="2" borderId="27" xfId="41" applyFont="1" applyFill="1" applyBorder="1" applyAlignment="1">
      <alignment horizontal="left" vertical="center"/>
    </xf>
    <xf numFmtId="0" fontId="58" fillId="2" borderId="27" xfId="41" applyFont="1" applyFill="1" applyBorder="1" applyAlignment="1">
      <alignment horizontal="left" vertical="center"/>
    </xf>
    <xf numFmtId="0" fontId="58" fillId="2" borderId="12" xfId="41" applyFont="1" applyFill="1" applyBorder="1" applyAlignment="1">
      <alignment horizontal="left" vertical="center"/>
    </xf>
    <xf numFmtId="0" fontId="55" fillId="2" borderId="38" xfId="42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2" fillId="2" borderId="39" xfId="0" applyFont="1" applyFill="1" applyBorder="1" applyAlignment="1">
      <alignment horizontal="center"/>
    </xf>
    <xf numFmtId="43" fontId="48" fillId="2" borderId="1" xfId="1" applyFont="1" applyFill="1" applyBorder="1" applyAlignment="1">
      <alignment horizontal="center" vertical="center"/>
    </xf>
    <xf numFmtId="43" fontId="54" fillId="2" borderId="1" xfId="1" applyFont="1" applyFill="1" applyBorder="1" applyAlignment="1">
      <alignment horizontal="center" vertical="center"/>
    </xf>
    <xf numFmtId="43" fontId="54" fillId="2" borderId="2" xfId="1" applyFont="1" applyFill="1" applyBorder="1" applyAlignment="1">
      <alignment horizontal="center" vertical="center"/>
    </xf>
    <xf numFmtId="43" fontId="54" fillId="2" borderId="4" xfId="1" applyFont="1" applyFill="1" applyBorder="1" applyAlignment="1">
      <alignment horizontal="center" vertical="center"/>
    </xf>
    <xf numFmtId="43" fontId="48" fillId="2" borderId="28" xfId="1" applyFont="1" applyFill="1" applyBorder="1" applyAlignment="1">
      <alignment horizontal="center" vertical="center"/>
    </xf>
    <xf numFmtId="0" fontId="8" fillId="2" borderId="10" xfId="42" applyFont="1" applyFill="1" applyBorder="1" applyAlignment="1">
      <alignment vertical="center"/>
    </xf>
    <xf numFmtId="0" fontId="11" fillId="2" borderId="0" xfId="42" applyFont="1" applyFill="1" applyBorder="1" applyAlignment="1">
      <alignment vertical="center"/>
    </xf>
    <xf numFmtId="43" fontId="48" fillId="0" borderId="2" xfId="1" applyFont="1" applyFill="1" applyBorder="1" applyAlignment="1">
      <alignment horizontal="center" vertical="center"/>
    </xf>
    <xf numFmtId="43" fontId="54" fillId="2" borderId="40" xfId="1" applyFont="1" applyFill="1" applyBorder="1" applyAlignment="1">
      <alignment horizontal="center" vertical="center"/>
    </xf>
    <xf numFmtId="43" fontId="54" fillId="0" borderId="1" xfId="1" applyFont="1" applyFill="1" applyBorder="1" applyAlignment="1">
      <alignment horizontal="center" vertical="center"/>
    </xf>
    <xf numFmtId="0" fontId="9" fillId="2" borderId="40" xfId="42" applyFont="1" applyFill="1" applyBorder="1" applyAlignment="1">
      <alignment horizontal="center" vertical="center"/>
    </xf>
    <xf numFmtId="0" fontId="9" fillId="2" borderId="41" xfId="42" applyFont="1" applyFill="1" applyBorder="1" applyAlignment="1">
      <alignment horizontal="center" vertical="center"/>
    </xf>
    <xf numFmtId="0" fontId="9" fillId="2" borderId="42" xfId="42" applyFont="1" applyFill="1" applyBorder="1" applyAlignment="1">
      <alignment horizontal="center" vertical="center"/>
    </xf>
    <xf numFmtId="172" fontId="48" fillId="2" borderId="33" xfId="1" applyNumberFormat="1" applyFont="1" applyFill="1" applyBorder="1" applyAlignment="1">
      <alignment horizontal="center" vertical="center"/>
    </xf>
    <xf numFmtId="43" fontId="54" fillId="2" borderId="43" xfId="1" applyFont="1" applyFill="1" applyBorder="1" applyAlignment="1">
      <alignment horizontal="center" vertical="center"/>
    </xf>
    <xf numFmtId="37" fontId="54" fillId="2" borderId="33" xfId="1" applyNumberFormat="1" applyFont="1" applyFill="1" applyBorder="1" applyAlignment="1">
      <alignment horizontal="center" vertical="center"/>
    </xf>
    <xf numFmtId="0" fontId="19" fillId="2" borderId="0" xfId="43" applyFont="1" applyFill="1" applyAlignment="1">
      <alignment vertical="center"/>
    </xf>
    <xf numFmtId="43" fontId="54" fillId="2" borderId="33" xfId="1" applyFont="1" applyFill="1" applyBorder="1" applyAlignment="1">
      <alignment horizontal="center" vertical="center"/>
    </xf>
    <xf numFmtId="165" fontId="19" fillId="2" borderId="0" xfId="43" applyNumberFormat="1" applyFont="1" applyFill="1" applyBorder="1" applyAlignment="1">
      <alignment vertical="center"/>
    </xf>
    <xf numFmtId="0" fontId="37" fillId="0" borderId="44" xfId="42" applyFont="1" applyFill="1" applyBorder="1" applyAlignment="1">
      <alignment vertical="center"/>
    </xf>
    <xf numFmtId="37" fontId="54" fillId="2" borderId="45" xfId="1" applyNumberFormat="1" applyFont="1" applyFill="1" applyBorder="1" applyAlignment="1">
      <alignment horizontal="center" vertical="center"/>
    </xf>
    <xf numFmtId="43" fontId="48" fillId="2" borderId="45" xfId="1" applyFont="1" applyFill="1" applyBorder="1" applyAlignment="1">
      <alignment horizontal="center" vertical="center"/>
    </xf>
    <xf numFmtId="172" fontId="48" fillId="2" borderId="45" xfId="1" applyNumberFormat="1" applyFont="1" applyFill="1" applyBorder="1" applyAlignment="1">
      <alignment horizontal="center" vertical="center"/>
    </xf>
    <xf numFmtId="43" fontId="54" fillId="2" borderId="45" xfId="1" applyFont="1" applyFill="1" applyBorder="1" applyAlignment="1">
      <alignment horizontal="center" vertical="center"/>
    </xf>
    <xf numFmtId="43" fontId="54" fillId="2" borderId="31" xfId="1" applyFont="1" applyFill="1" applyBorder="1" applyAlignment="1">
      <alignment horizontal="center" vertical="center"/>
    </xf>
    <xf numFmtId="43" fontId="48" fillId="0" borderId="31" xfId="1" applyFont="1" applyFill="1" applyBorder="1" applyAlignment="1">
      <alignment horizontal="center" vertical="center"/>
    </xf>
    <xf numFmtId="0" fontId="19" fillId="2" borderId="46" xfId="42" applyFont="1" applyFill="1" applyBorder="1" applyAlignment="1">
      <alignment horizontal="center" vertical="center"/>
    </xf>
    <xf numFmtId="0" fontId="19" fillId="2" borderId="47" xfId="43" applyFont="1" applyFill="1" applyBorder="1" applyAlignment="1">
      <alignment horizontal="center" vertical="center"/>
    </xf>
    <xf numFmtId="0" fontId="11" fillId="2" borderId="47" xfId="43" applyFont="1" applyFill="1" applyBorder="1" applyAlignment="1">
      <alignment horizontal="center" vertical="center"/>
    </xf>
    <xf numFmtId="0" fontId="11" fillId="2" borderId="48" xfId="43" applyFont="1" applyFill="1" applyBorder="1" applyAlignment="1">
      <alignment horizontal="center" vertical="center"/>
    </xf>
    <xf numFmtId="0" fontId="19" fillId="2" borderId="49" xfId="43" applyFont="1" applyFill="1" applyBorder="1" applyAlignment="1">
      <alignment horizontal="center" vertical="center"/>
    </xf>
    <xf numFmtId="0" fontId="17" fillId="2" borderId="50" xfId="42" applyNumberFormat="1" applyFont="1" applyFill="1" applyBorder="1" applyAlignment="1">
      <alignment horizontal="center" vertical="center"/>
    </xf>
    <xf numFmtId="43" fontId="10" fillId="2" borderId="48" xfId="1" applyFont="1" applyFill="1" applyBorder="1" applyAlignment="1">
      <alignment horizontal="center" vertical="center"/>
    </xf>
    <xf numFmtId="0" fontId="17" fillId="0" borderId="48" xfId="1" applyNumberFormat="1" applyFont="1" applyFill="1" applyBorder="1" applyAlignment="1">
      <alignment horizontal="center" vertical="center"/>
    </xf>
    <xf numFmtId="0" fontId="17" fillId="2" borderId="48" xfId="1" applyNumberFormat="1" applyFont="1" applyFill="1" applyBorder="1" applyAlignment="1">
      <alignment horizontal="center" vertical="center"/>
    </xf>
    <xf numFmtId="0" fontId="17" fillId="0" borderId="51" xfId="1" applyNumberFormat="1" applyFont="1" applyFill="1" applyBorder="1" applyAlignment="1">
      <alignment horizontal="center" vertical="center"/>
    </xf>
    <xf numFmtId="43" fontId="54" fillId="0" borderId="2" xfId="1" applyFont="1" applyFill="1" applyBorder="1" applyAlignment="1">
      <alignment horizontal="center" vertical="center"/>
    </xf>
    <xf numFmtId="43" fontId="54" fillId="0" borderId="31" xfId="1" applyFont="1" applyFill="1" applyBorder="1" applyAlignment="1">
      <alignment horizontal="center" vertical="center"/>
    </xf>
    <xf numFmtId="0" fontId="28" fillId="2" borderId="1" xfId="42" applyFont="1" applyFill="1" applyBorder="1" applyAlignment="1">
      <alignment horizontal="center" vertical="center"/>
    </xf>
    <xf numFmtId="0" fontId="29" fillId="2" borderId="52" xfId="42" applyFont="1" applyFill="1" applyBorder="1" applyAlignment="1">
      <alignment horizontal="center" vertical="center"/>
    </xf>
    <xf numFmtId="0" fontId="29" fillId="2" borderId="16" xfId="42" applyFont="1" applyFill="1" applyBorder="1" applyAlignment="1">
      <alignment horizontal="center" vertical="center"/>
    </xf>
    <xf numFmtId="0" fontId="29" fillId="2" borderId="53" xfId="42" applyFont="1" applyFill="1" applyBorder="1" applyAlignment="1">
      <alignment horizontal="center" vertical="center"/>
    </xf>
    <xf numFmtId="43" fontId="49" fillId="2" borderId="52" xfId="1" applyFont="1" applyFill="1" applyBorder="1" applyAlignment="1">
      <alignment horizontal="center" vertical="center"/>
    </xf>
    <xf numFmtId="43" fontId="49" fillId="2" borderId="54" xfId="1" applyFont="1" applyFill="1" applyBorder="1" applyAlignment="1">
      <alignment horizontal="center" vertical="center"/>
    </xf>
    <xf numFmtId="0" fontId="40" fillId="2" borderId="55" xfId="42" applyNumberFormat="1" applyFont="1" applyFill="1" applyBorder="1" applyAlignment="1">
      <alignment horizontal="center" vertical="center"/>
    </xf>
    <xf numFmtId="40" fontId="29" fillId="2" borderId="0" xfId="42" applyNumberFormat="1" applyFont="1" applyFill="1" applyAlignment="1">
      <alignment vertical="center"/>
    </xf>
    <xf numFmtId="0" fontId="59" fillId="3" borderId="44" xfId="42" applyFont="1" applyFill="1" applyBorder="1" applyAlignment="1">
      <alignment horizontal="center" vertical="center"/>
    </xf>
    <xf numFmtId="0" fontId="9" fillId="0" borderId="56" xfId="42" applyFont="1" applyFill="1" applyBorder="1" applyAlignment="1">
      <alignment horizontal="center" vertical="center"/>
    </xf>
    <xf numFmtId="43" fontId="48" fillId="2" borderId="27" xfId="1" applyFont="1" applyFill="1" applyBorder="1" applyAlignment="1">
      <alignment horizontal="center" vertical="center"/>
    </xf>
    <xf numFmtId="43" fontId="48" fillId="0" borderId="8" xfId="1" applyFont="1" applyFill="1" applyBorder="1" applyAlignment="1">
      <alignment horizontal="right" vertical="center"/>
    </xf>
    <xf numFmtId="43" fontId="48" fillId="0" borderId="3" xfId="1" applyFont="1" applyFill="1" applyBorder="1" applyAlignment="1">
      <alignment horizontal="right" vertical="center"/>
    </xf>
    <xf numFmtId="43" fontId="54" fillId="2" borderId="57" xfId="1" applyFont="1" applyFill="1" applyBorder="1" applyAlignment="1">
      <alignment horizontal="center" vertical="center"/>
    </xf>
    <xf numFmtId="37" fontId="54" fillId="2" borderId="28" xfId="1" applyNumberFormat="1" applyFont="1" applyFill="1" applyBorder="1" applyAlignment="1">
      <alignment horizontal="center" vertical="center"/>
    </xf>
    <xf numFmtId="172" fontId="48" fillId="2" borderId="28" xfId="1" applyNumberFormat="1" applyFont="1" applyFill="1" applyBorder="1" applyAlignment="1">
      <alignment horizontal="center" vertical="center"/>
    </xf>
    <xf numFmtId="43" fontId="54" fillId="2" borderId="28" xfId="1" applyFont="1" applyFill="1" applyBorder="1" applyAlignment="1">
      <alignment horizontal="center" vertical="center"/>
    </xf>
    <xf numFmtId="43" fontId="54" fillId="2" borderId="41" xfId="1" applyFont="1" applyFill="1" applyBorder="1" applyAlignment="1">
      <alignment horizontal="center" vertical="center"/>
    </xf>
    <xf numFmtId="43" fontId="49" fillId="2" borderId="16" xfId="1" applyFont="1" applyFill="1" applyBorder="1" applyAlignment="1">
      <alignment horizontal="center" vertical="center"/>
    </xf>
    <xf numFmtId="43" fontId="48" fillId="0" borderId="1" xfId="1" applyFont="1" applyFill="1" applyBorder="1" applyAlignment="1">
      <alignment horizontal="center" vertical="center"/>
    </xf>
    <xf numFmtId="43" fontId="48" fillId="0" borderId="6" xfId="1" applyFont="1" applyFill="1" applyBorder="1" applyAlignment="1">
      <alignment horizontal="right" vertical="center"/>
    </xf>
    <xf numFmtId="0" fontId="60" fillId="0" borderId="0" xfId="42" applyFont="1" applyFill="1" applyAlignment="1">
      <alignment vertical="center"/>
    </xf>
    <xf numFmtId="0" fontId="61" fillId="2" borderId="0" xfId="42" applyFont="1" applyFill="1" applyAlignment="1">
      <alignment vertical="center"/>
    </xf>
    <xf numFmtId="43" fontId="48" fillId="2" borderId="2" xfId="1" applyNumberFormat="1" applyFont="1" applyFill="1" applyBorder="1" applyAlignment="1">
      <alignment horizontal="center" vertical="center"/>
    </xf>
    <xf numFmtId="0" fontId="9" fillId="0" borderId="58" xfId="42" applyFont="1" applyFill="1" applyBorder="1" applyAlignment="1">
      <alignment horizontal="center" vertical="center"/>
    </xf>
    <xf numFmtId="37" fontId="54" fillId="2" borderId="59" xfId="1" applyNumberFormat="1" applyFont="1" applyFill="1" applyBorder="1" applyAlignment="1">
      <alignment horizontal="center" vertical="center"/>
    </xf>
    <xf numFmtId="43" fontId="48" fillId="2" borderId="59" xfId="1" applyFont="1" applyFill="1" applyBorder="1" applyAlignment="1">
      <alignment horizontal="center" vertical="center"/>
    </xf>
    <xf numFmtId="172" fontId="48" fillId="2" borderId="59" xfId="1" applyNumberFormat="1" applyFont="1" applyFill="1" applyBorder="1" applyAlignment="1">
      <alignment horizontal="center" vertical="center"/>
    </xf>
    <xf numFmtId="43" fontId="54" fillId="2" borderId="60" xfId="1" applyFont="1" applyFill="1" applyBorder="1" applyAlignment="1">
      <alignment horizontal="center" vertical="center"/>
    </xf>
    <xf numFmtId="43" fontId="54" fillId="2" borderId="42" xfId="1" applyFont="1" applyFill="1" applyBorder="1" applyAlignment="1">
      <alignment horizontal="center" vertical="center"/>
    </xf>
    <xf numFmtId="43" fontId="49" fillId="2" borderId="53" xfId="1" applyFont="1" applyFill="1" applyBorder="1" applyAlignment="1">
      <alignment horizontal="center" vertical="center"/>
    </xf>
    <xf numFmtId="43" fontId="54" fillId="0" borderId="4" xfId="1" applyFont="1" applyFill="1" applyBorder="1" applyAlignment="1">
      <alignment horizontal="center" vertical="center"/>
    </xf>
    <xf numFmtId="43" fontId="48" fillId="0" borderId="4" xfId="1" applyFont="1" applyFill="1" applyBorder="1" applyAlignment="1">
      <alignment horizontal="center" vertical="center"/>
    </xf>
    <xf numFmtId="43" fontId="54" fillId="2" borderId="59" xfId="1" applyFont="1" applyFill="1" applyBorder="1" applyAlignment="1">
      <alignment horizontal="center" vertical="center"/>
    </xf>
    <xf numFmtId="43" fontId="48" fillId="0" borderId="5" xfId="1" applyFont="1" applyFill="1" applyBorder="1" applyAlignment="1">
      <alignment horizontal="right" vertical="center"/>
    </xf>
    <xf numFmtId="43" fontId="48" fillId="2" borderId="1" xfId="1" applyNumberFormat="1" applyFont="1" applyFill="1" applyBorder="1" applyAlignment="1">
      <alignment horizontal="center" vertical="center"/>
    </xf>
    <xf numFmtId="0" fontId="48" fillId="2" borderId="33" xfId="1" applyNumberFormat="1" applyFont="1" applyFill="1" applyBorder="1" applyAlignment="1">
      <alignment horizontal="center" vertical="center"/>
    </xf>
    <xf numFmtId="0" fontId="54" fillId="2" borderId="40" xfId="1" applyNumberFormat="1" applyFont="1" applyFill="1" applyBorder="1" applyAlignment="1">
      <alignment horizontal="center" vertical="center"/>
    </xf>
    <xf numFmtId="0" fontId="54" fillId="2" borderId="43" xfId="1" applyNumberFormat="1" applyFont="1" applyFill="1" applyBorder="1" applyAlignment="1">
      <alignment horizontal="center" vertical="center"/>
    </xf>
    <xf numFmtId="0" fontId="54" fillId="2" borderId="33" xfId="1" applyNumberFormat="1" applyFont="1" applyFill="1" applyBorder="1" applyAlignment="1">
      <alignment horizontal="center" vertical="center"/>
    </xf>
    <xf numFmtId="0" fontId="48" fillId="2" borderId="2" xfId="1" applyNumberFormat="1" applyFont="1" applyFill="1" applyBorder="1" applyAlignment="1">
      <alignment horizontal="center" vertical="center"/>
    </xf>
    <xf numFmtId="0" fontId="49" fillId="2" borderId="52" xfId="1" applyNumberFormat="1" applyFont="1" applyFill="1" applyBorder="1" applyAlignment="1">
      <alignment horizontal="center" vertical="center"/>
    </xf>
    <xf numFmtId="0" fontId="54" fillId="2" borderId="2" xfId="1" applyNumberFormat="1" applyFont="1" applyFill="1" applyBorder="1" applyAlignment="1">
      <alignment horizontal="center" vertical="center"/>
    </xf>
    <xf numFmtId="0" fontId="54" fillId="0" borderId="2" xfId="1" applyNumberFormat="1" applyFont="1" applyFill="1" applyBorder="1" applyAlignment="1">
      <alignment horizontal="center" vertical="center"/>
    </xf>
    <xf numFmtId="0" fontId="48" fillId="0" borderId="2" xfId="1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40" fontId="18" fillId="2" borderId="0" xfId="42" applyNumberFormat="1" applyFont="1" applyFill="1" applyAlignment="1">
      <alignment vertical="center"/>
    </xf>
    <xf numFmtId="0" fontId="64" fillId="2" borderId="17" xfId="42" applyFont="1" applyFill="1" applyBorder="1" applyAlignment="1">
      <alignment horizontal="center" vertical="center"/>
    </xf>
    <xf numFmtId="0" fontId="18" fillId="2" borderId="2" xfId="44" applyFont="1" applyFill="1" applyBorder="1" applyAlignment="1">
      <alignment horizontal="center" vertical="center"/>
    </xf>
    <xf numFmtId="0" fontId="18" fillId="2" borderId="1" xfId="44" applyFont="1" applyFill="1" applyBorder="1" applyAlignment="1">
      <alignment horizontal="center" vertical="center"/>
    </xf>
    <xf numFmtId="0" fontId="18" fillId="2" borderId="4" xfId="44" applyFont="1" applyFill="1" applyBorder="1" applyAlignment="1">
      <alignment horizontal="center" vertical="center"/>
    </xf>
    <xf numFmtId="43" fontId="18" fillId="2" borderId="48" xfId="1" applyFont="1" applyFill="1" applyBorder="1" applyAlignment="1">
      <alignment horizontal="center" vertical="center"/>
    </xf>
    <xf numFmtId="0" fontId="18" fillId="0" borderId="2" xfId="42" applyFont="1" applyFill="1" applyBorder="1" applyAlignment="1">
      <alignment horizontal="center" vertical="center"/>
    </xf>
    <xf numFmtId="0" fontId="18" fillId="0" borderId="1" xfId="42" applyFont="1" applyFill="1" applyBorder="1" applyAlignment="1">
      <alignment horizontal="center" vertical="center"/>
    </xf>
    <xf numFmtId="0" fontId="18" fillId="0" borderId="4" xfId="42" applyFont="1" applyFill="1" applyBorder="1" applyAlignment="1">
      <alignment horizontal="center" vertical="center"/>
    </xf>
    <xf numFmtId="0" fontId="45" fillId="0" borderId="48" xfId="1" applyNumberFormat="1" applyFont="1" applyFill="1" applyBorder="1" applyAlignment="1">
      <alignment horizontal="center" vertical="center"/>
    </xf>
    <xf numFmtId="40" fontId="2" fillId="0" borderId="0" xfId="42" applyNumberFormat="1" applyFont="1" applyFill="1" applyAlignment="1">
      <alignment vertical="center"/>
    </xf>
    <xf numFmtId="4" fontId="2" fillId="0" borderId="0" xfId="42" applyNumberFormat="1" applyFont="1" applyFill="1" applyAlignment="1">
      <alignment vertical="center"/>
    </xf>
    <xf numFmtId="0" fontId="45" fillId="2" borderId="48" xfId="1" applyNumberFormat="1" applyFont="1" applyFill="1" applyBorder="1" applyAlignment="1">
      <alignment horizontal="center" vertical="center"/>
    </xf>
    <xf numFmtId="0" fontId="18" fillId="0" borderId="2" xfId="44" applyFont="1" applyFill="1" applyBorder="1" applyAlignment="1">
      <alignment horizontal="center" vertical="center"/>
    </xf>
    <xf numFmtId="0" fontId="18" fillId="0" borderId="1" xfId="44" applyFont="1" applyFill="1" applyBorder="1" applyAlignment="1">
      <alignment horizontal="center" vertical="center"/>
    </xf>
    <xf numFmtId="0" fontId="18" fillId="0" borderId="4" xfId="44" applyFont="1" applyFill="1" applyBorder="1" applyAlignment="1">
      <alignment horizontal="center" vertical="center"/>
    </xf>
    <xf numFmtId="0" fontId="7" fillId="0" borderId="2" xfId="42" applyFont="1" applyFill="1" applyBorder="1" applyAlignment="1">
      <alignment horizontal="center" vertical="center"/>
    </xf>
    <xf numFmtId="0" fontId="7" fillId="0" borderId="1" xfId="42" applyFont="1" applyFill="1" applyBorder="1" applyAlignment="1">
      <alignment horizontal="center" vertical="center"/>
    </xf>
    <xf numFmtId="0" fontId="7" fillId="0" borderId="4" xfId="42" applyFont="1" applyFill="1" applyBorder="1" applyAlignment="1">
      <alignment horizontal="center" vertical="center"/>
    </xf>
    <xf numFmtId="0" fontId="64" fillId="2" borderId="61" xfId="42" applyFont="1" applyFill="1" applyBorder="1" applyAlignment="1">
      <alignment horizontal="center" vertical="center"/>
    </xf>
    <xf numFmtId="0" fontId="18" fillId="2" borderId="33" xfId="44" applyFont="1" applyFill="1" applyBorder="1" applyAlignment="1">
      <alignment horizontal="center" vertical="center"/>
    </xf>
    <xf numFmtId="0" fontId="18" fillId="2" borderId="28" xfId="44" applyFont="1" applyFill="1" applyBorder="1" applyAlignment="1">
      <alignment horizontal="center" vertical="center"/>
    </xf>
    <xf numFmtId="0" fontId="18" fillId="2" borderId="59" xfId="44" applyFont="1" applyFill="1" applyBorder="1" applyAlignment="1">
      <alignment horizontal="center" vertical="center"/>
    </xf>
    <xf numFmtId="43" fontId="18" fillId="2" borderId="47" xfId="1" applyFont="1" applyFill="1" applyBorder="1" applyAlignment="1">
      <alignment horizontal="center" vertical="center"/>
    </xf>
    <xf numFmtId="167" fontId="54" fillId="2" borderId="57" xfId="1" applyNumberFormat="1" applyFont="1" applyFill="1" applyBorder="1" applyAlignment="1">
      <alignment horizontal="center" vertical="center"/>
    </xf>
    <xf numFmtId="43" fontId="48" fillId="2" borderId="4" xfId="1" applyNumberFormat="1" applyFont="1" applyFill="1" applyBorder="1" applyAlignment="1">
      <alignment horizontal="center" vertical="center"/>
    </xf>
    <xf numFmtId="0" fontId="34" fillId="2" borderId="62" xfId="42" applyFont="1" applyFill="1" applyBorder="1" applyAlignment="1">
      <alignment horizontal="center" vertical="center" wrapText="1"/>
    </xf>
    <xf numFmtId="0" fontId="34" fillId="2" borderId="29" xfId="42" applyFont="1" applyFill="1" applyBorder="1" applyAlignment="1">
      <alignment horizontal="center" vertical="center" wrapText="1"/>
    </xf>
    <xf numFmtId="0" fontId="34" fillId="2" borderId="13" xfId="43" applyFont="1" applyFill="1" applyBorder="1" applyAlignment="1">
      <alignment horizontal="center" vertical="center" wrapText="1"/>
    </xf>
    <xf numFmtId="0" fontId="18" fillId="2" borderId="63" xfId="42" applyFont="1" applyFill="1" applyBorder="1" applyAlignment="1">
      <alignment horizontal="center" vertical="center"/>
    </xf>
    <xf numFmtId="0" fontId="18" fillId="2" borderId="1" xfId="30" applyFont="1" applyFill="1" applyBorder="1" applyAlignment="1">
      <alignment horizontal="center" vertical="center"/>
    </xf>
    <xf numFmtId="0" fontId="18" fillId="2" borderId="1" xfId="47" applyFont="1" applyFill="1" applyBorder="1" applyAlignment="1">
      <alignment horizontal="center" vertical="center" wrapText="1"/>
    </xf>
    <xf numFmtId="0" fontId="26" fillId="2" borderId="27" xfId="30" applyFont="1" applyFill="1" applyBorder="1" applyAlignment="1">
      <alignment vertical="center" wrapText="1"/>
    </xf>
    <xf numFmtId="0" fontId="10" fillId="2" borderId="34" xfId="42" applyFont="1" applyFill="1" applyBorder="1" applyAlignment="1">
      <alignment horizontal="center" vertical="center"/>
    </xf>
    <xf numFmtId="0" fontId="10" fillId="2" borderId="25" xfId="42" applyFont="1" applyFill="1" applyBorder="1" applyAlignment="1">
      <alignment horizontal="center" vertical="center"/>
    </xf>
    <xf numFmtId="0" fontId="10" fillId="2" borderId="23" xfId="42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65" fillId="2" borderId="27" xfId="41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center"/>
    </xf>
    <xf numFmtId="0" fontId="65" fillId="2" borderId="65" xfId="41" applyFont="1" applyFill="1" applyBorder="1" applyAlignment="1">
      <alignment horizontal="left" vertical="center"/>
    </xf>
    <xf numFmtId="0" fontId="40" fillId="2" borderId="27" xfId="42" applyFont="1" applyFill="1" applyBorder="1" applyAlignment="1">
      <alignment horizontal="left" vertical="center"/>
    </xf>
    <xf numFmtId="0" fontId="10" fillId="2" borderId="56" xfId="42" applyFont="1" applyFill="1" applyBorder="1" applyAlignment="1">
      <alignment horizontal="center" vertical="center"/>
    </xf>
    <xf numFmtId="0" fontId="10" fillId="2" borderId="22" xfId="42" applyFont="1" applyFill="1" applyBorder="1" applyAlignment="1">
      <alignment horizontal="center" vertical="center"/>
    </xf>
    <xf numFmtId="0" fontId="18" fillId="2" borderId="2" xfId="45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vertical="center"/>
    </xf>
    <xf numFmtId="0" fontId="18" fillId="2" borderId="66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4" fillId="2" borderId="1" xfId="45" applyFont="1" applyFill="1" applyBorder="1" applyAlignment="1">
      <alignment horizontal="center" vertical="center"/>
    </xf>
    <xf numFmtId="4" fontId="26" fillId="2" borderId="27" xfId="16" applyNumberFormat="1" applyFont="1" applyFill="1" applyBorder="1" applyAlignment="1">
      <alignment horizontal="left" vertical="center"/>
    </xf>
    <xf numFmtId="0" fontId="14" fillId="2" borderId="2" xfId="45" applyFont="1" applyFill="1" applyBorder="1" applyAlignment="1">
      <alignment vertical="center"/>
    </xf>
    <xf numFmtId="0" fontId="14" fillId="2" borderId="1" xfId="30" applyFont="1" applyFill="1" applyBorder="1" applyAlignment="1">
      <alignment horizontal="center"/>
    </xf>
    <xf numFmtId="0" fontId="26" fillId="2" borderId="1" xfId="45" applyFont="1" applyFill="1" applyBorder="1" applyAlignment="1">
      <alignment vertical="center"/>
    </xf>
    <xf numFmtId="4" fontId="26" fillId="2" borderId="1" xfId="16" applyNumberFormat="1" applyFont="1" applyFill="1" applyBorder="1" applyAlignment="1">
      <alignment horizontal="left" vertical="center"/>
    </xf>
    <xf numFmtId="0" fontId="10" fillId="2" borderId="69" xfId="42" applyFont="1" applyFill="1" applyBorder="1" applyAlignment="1">
      <alignment horizontal="center" vertical="center"/>
    </xf>
    <xf numFmtId="0" fontId="28" fillId="2" borderId="70" xfId="42" applyFont="1" applyFill="1" applyBorder="1" applyAlignment="1">
      <alignment horizontal="center" vertical="center" wrapText="1"/>
    </xf>
    <xf numFmtId="0" fontId="10" fillId="2" borderId="71" xfId="42" applyFont="1" applyFill="1" applyBorder="1" applyAlignment="1">
      <alignment horizontal="center" vertical="center"/>
    </xf>
    <xf numFmtId="0" fontId="10" fillId="2" borderId="58" xfId="42" applyFont="1" applyFill="1" applyBorder="1" applyAlignment="1">
      <alignment horizontal="center" vertical="center"/>
    </xf>
    <xf numFmtId="0" fontId="10" fillId="2" borderId="72" xfId="42" applyFont="1" applyFill="1" applyBorder="1" applyAlignment="1">
      <alignment horizontal="center" vertical="center"/>
    </xf>
    <xf numFmtId="0" fontId="26" fillId="2" borderId="27" xfId="47" applyFont="1" applyFill="1" applyBorder="1" applyAlignment="1">
      <alignment horizontal="left" vertical="center" wrapText="1"/>
    </xf>
    <xf numFmtId="0" fontId="18" fillId="2" borderId="2" xfId="45" applyFont="1" applyFill="1" applyBorder="1" applyAlignment="1">
      <alignment horizontal="center" vertical="center"/>
    </xf>
    <xf numFmtId="0" fontId="18" fillId="2" borderId="4" xfId="45" applyFont="1" applyFill="1" applyBorder="1" applyAlignment="1">
      <alignment horizontal="center" vertical="center"/>
    </xf>
    <xf numFmtId="0" fontId="18" fillId="2" borderId="73" xfId="42" applyFont="1" applyFill="1" applyBorder="1" applyAlignment="1">
      <alignment horizontal="center" vertical="center"/>
    </xf>
    <xf numFmtId="0" fontId="34" fillId="2" borderId="0" xfId="42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167" fontId="54" fillId="2" borderId="13" xfId="1" applyNumberFormat="1" applyFont="1" applyFill="1" applyBorder="1" applyAlignment="1">
      <alignment horizontal="center" vertical="center"/>
    </xf>
    <xf numFmtId="37" fontId="54" fillId="2" borderId="12" xfId="1" applyNumberFormat="1" applyFont="1" applyFill="1" applyBorder="1" applyAlignment="1">
      <alignment horizontal="center" vertical="center"/>
    </xf>
    <xf numFmtId="43" fontId="48" fillId="2" borderId="12" xfId="1" applyFont="1" applyFill="1" applyBorder="1" applyAlignment="1">
      <alignment horizontal="center" vertical="center"/>
    </xf>
    <xf numFmtId="172" fontId="48" fillId="2" borderId="12" xfId="1" applyNumberFormat="1" applyFont="1" applyFill="1" applyBorder="1" applyAlignment="1">
      <alignment horizontal="center" vertical="center"/>
    </xf>
    <xf numFmtId="43" fontId="54" fillId="2" borderId="0" xfId="1" applyFont="1" applyFill="1" applyBorder="1" applyAlignment="1">
      <alignment horizontal="center" vertical="center"/>
    </xf>
    <xf numFmtId="43" fontId="54" fillId="2" borderId="15" xfId="1" applyFont="1" applyFill="1" applyBorder="1" applyAlignment="1">
      <alignment horizontal="center" vertical="center"/>
    </xf>
    <xf numFmtId="43" fontId="49" fillId="2" borderId="44" xfId="1" applyFont="1" applyFill="1" applyBorder="1" applyAlignment="1">
      <alignment horizontal="center" vertical="center"/>
    </xf>
    <xf numFmtId="43" fontId="54" fillId="2" borderId="27" xfId="1" applyFont="1" applyFill="1" applyBorder="1" applyAlignment="1">
      <alignment horizontal="center" vertical="center"/>
    </xf>
    <xf numFmtId="43" fontId="54" fillId="0" borderId="27" xfId="1" applyFont="1" applyFill="1" applyBorder="1" applyAlignment="1">
      <alignment horizontal="center" vertical="center"/>
    </xf>
    <xf numFmtId="43" fontId="48" fillId="0" borderId="27" xfId="1" applyFont="1" applyFill="1" applyBorder="1" applyAlignment="1">
      <alignment horizontal="center" vertical="center"/>
    </xf>
    <xf numFmtId="43" fontId="54" fillId="2" borderId="12" xfId="1" applyFont="1" applyFill="1" applyBorder="1" applyAlignment="1">
      <alignment horizontal="center" vertical="center"/>
    </xf>
    <xf numFmtId="39" fontId="54" fillId="2" borderId="43" xfId="1" applyNumberFormat="1" applyFont="1" applyFill="1" applyBorder="1" applyAlignment="1">
      <alignment horizontal="center" vertical="center"/>
    </xf>
    <xf numFmtId="0" fontId="28" fillId="2" borderId="74" xfId="42" applyFont="1" applyFill="1" applyBorder="1" applyAlignment="1">
      <alignment horizontal="center" vertical="center" wrapText="1"/>
    </xf>
    <xf numFmtId="0" fontId="28" fillId="2" borderId="75" xfId="42" applyFont="1" applyFill="1" applyBorder="1" applyAlignment="1">
      <alignment horizontal="center" vertical="center" wrapText="1"/>
    </xf>
    <xf numFmtId="0" fontId="28" fillId="2" borderId="76" xfId="42" applyFont="1" applyFill="1" applyBorder="1" applyAlignment="1">
      <alignment horizontal="center" vertical="center" wrapText="1"/>
    </xf>
    <xf numFmtId="165" fontId="18" fillId="2" borderId="31" xfId="14" applyNumberFormat="1" applyFont="1" applyFill="1" applyBorder="1" applyAlignment="1">
      <alignment horizontal="right" vertical="center"/>
    </xf>
    <xf numFmtId="165" fontId="18" fillId="2" borderId="67" xfId="14" applyNumberFormat="1" applyFont="1" applyFill="1" applyBorder="1" applyAlignment="1">
      <alignment horizontal="right" vertical="center"/>
    </xf>
    <xf numFmtId="165" fontId="18" fillId="2" borderId="30" xfId="14" applyNumberFormat="1" applyFont="1" applyFill="1" applyBorder="1" applyAlignment="1">
      <alignment horizontal="right" vertical="center"/>
    </xf>
    <xf numFmtId="165" fontId="18" fillId="2" borderId="77" xfId="14" applyNumberFormat="1" applyFont="1" applyFill="1" applyBorder="1" applyAlignment="1">
      <alignment horizontal="right" vertical="center"/>
    </xf>
    <xf numFmtId="165" fontId="18" fillId="2" borderId="78" xfId="14" applyNumberFormat="1" applyFont="1" applyFill="1" applyBorder="1" applyAlignment="1">
      <alignment horizontal="right" vertical="center"/>
    </xf>
    <xf numFmtId="0" fontId="28" fillId="2" borderId="79" xfId="42" applyFont="1" applyFill="1" applyBorder="1" applyAlignment="1">
      <alignment horizontal="center" vertical="center" wrapText="1"/>
    </xf>
    <xf numFmtId="0" fontId="28" fillId="2" borderId="80" xfId="42" applyFont="1" applyFill="1" applyBorder="1" applyAlignment="1">
      <alignment horizontal="center" vertical="center" wrapText="1"/>
    </xf>
    <xf numFmtId="0" fontId="10" fillId="2" borderId="81" xfId="42" applyFont="1" applyFill="1" applyBorder="1" applyAlignment="1">
      <alignment horizontal="center" vertical="center"/>
    </xf>
    <xf numFmtId="165" fontId="18" fillId="2" borderId="31" xfId="42" applyNumberFormat="1" applyFont="1" applyFill="1" applyBorder="1" applyAlignment="1">
      <alignment horizontal="right" vertical="center"/>
    </xf>
    <xf numFmtId="0" fontId="28" fillId="2" borderId="82" xfId="42" applyFont="1" applyFill="1" applyBorder="1" applyAlignment="1">
      <alignment horizontal="center" vertical="center" wrapText="1"/>
    </xf>
    <xf numFmtId="0" fontId="28" fillId="2" borderId="83" xfId="42" applyFont="1" applyFill="1" applyBorder="1" applyAlignment="1">
      <alignment horizontal="center" vertical="center" wrapText="1"/>
    </xf>
    <xf numFmtId="0" fontId="28" fillId="2" borderId="84" xfId="42" applyFont="1" applyFill="1" applyBorder="1" applyAlignment="1">
      <alignment horizontal="center" vertical="center" wrapText="1"/>
    </xf>
    <xf numFmtId="0" fontId="28" fillId="2" borderId="85" xfId="42" applyFont="1" applyFill="1" applyBorder="1" applyAlignment="1">
      <alignment horizontal="center" vertical="center" wrapText="1"/>
    </xf>
    <xf numFmtId="0" fontId="10" fillId="2" borderId="86" xfId="42" applyFont="1" applyFill="1" applyBorder="1" applyAlignment="1">
      <alignment horizontal="center" vertical="center"/>
    </xf>
    <xf numFmtId="0" fontId="26" fillId="2" borderId="8" xfId="47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28" fillId="2" borderId="87" xfId="42" applyFont="1" applyFill="1" applyBorder="1" applyAlignment="1">
      <alignment horizontal="center" vertical="center" wrapText="1"/>
    </xf>
    <xf numFmtId="0" fontId="28" fillId="2" borderId="88" xfId="42" applyFont="1" applyFill="1" applyBorder="1" applyAlignment="1">
      <alignment horizontal="center" vertical="center" wrapText="1"/>
    </xf>
    <xf numFmtId="2" fontId="18" fillId="2" borderId="30" xfId="43" applyNumberFormat="1" applyFont="1" applyFill="1" applyBorder="1" applyAlignment="1">
      <alignment horizontal="right" vertical="center"/>
    </xf>
    <xf numFmtId="2" fontId="18" fillId="2" borderId="77" xfId="43" applyNumberFormat="1" applyFont="1" applyFill="1" applyBorder="1" applyAlignment="1">
      <alignment horizontal="right" vertical="center"/>
    </xf>
    <xf numFmtId="2" fontId="18" fillId="2" borderId="78" xfId="43" applyNumberFormat="1" applyFont="1" applyFill="1" applyBorder="1" applyAlignment="1">
      <alignment horizontal="right" vertical="center"/>
    </xf>
    <xf numFmtId="1" fontId="10" fillId="2" borderId="52" xfId="45" applyNumberFormat="1" applyFont="1" applyFill="1" applyBorder="1" applyAlignment="1">
      <alignment horizontal="center" vertical="center"/>
    </xf>
    <xf numFmtId="0" fontId="35" fillId="2" borderId="0" xfId="31" applyFont="1" applyFill="1" applyBorder="1" applyAlignment="1">
      <alignment vertical="center"/>
    </xf>
    <xf numFmtId="0" fontId="29" fillId="2" borderId="0" xfId="42" applyFont="1" applyFill="1" applyBorder="1" applyAlignment="1">
      <alignment vertical="center"/>
    </xf>
    <xf numFmtId="0" fontId="29" fillId="0" borderId="89" xfId="42" applyFont="1" applyFill="1" applyBorder="1" applyAlignment="1">
      <alignment vertical="center"/>
    </xf>
    <xf numFmtId="0" fontId="29" fillId="0" borderId="0" xfId="42" applyFont="1" applyFill="1" applyBorder="1" applyAlignment="1">
      <alignment vertical="center"/>
    </xf>
    <xf numFmtId="0" fontId="8" fillId="0" borderId="89" xfId="42" applyFont="1" applyFill="1" applyBorder="1" applyAlignment="1">
      <alignment vertical="center"/>
    </xf>
    <xf numFmtId="0" fontId="53" fillId="2" borderId="89" xfId="42" applyFont="1" applyFill="1" applyBorder="1" applyAlignment="1">
      <alignment vertical="center"/>
    </xf>
    <xf numFmtId="0" fontId="26" fillId="2" borderId="0" xfId="30" applyFont="1" applyFill="1"/>
    <xf numFmtId="0" fontId="28" fillId="2" borderId="0" xfId="42" applyFont="1" applyFill="1" applyBorder="1" applyAlignment="1">
      <alignment vertical="center"/>
    </xf>
    <xf numFmtId="172" fontId="48" fillId="2" borderId="60" xfId="1" applyNumberFormat="1" applyFont="1" applyFill="1" applyBorder="1" applyAlignment="1">
      <alignment horizontal="center" vertical="center"/>
    </xf>
    <xf numFmtId="172" fontId="48" fillId="2" borderId="0" xfId="1" applyNumberFormat="1" applyFont="1" applyFill="1" applyBorder="1" applyAlignment="1">
      <alignment horizontal="center" vertical="center"/>
    </xf>
    <xf numFmtId="0" fontId="11" fillId="2" borderId="49" xfId="43" applyFont="1" applyFill="1" applyBorder="1" applyAlignment="1">
      <alignment horizontal="center" vertical="center"/>
    </xf>
    <xf numFmtId="37" fontId="54" fillId="2" borderId="66" xfId="1" applyNumberFormat="1" applyFont="1" applyFill="1" applyBorder="1" applyAlignment="1">
      <alignment horizontal="center" vertical="center"/>
    </xf>
    <xf numFmtId="43" fontId="48" fillId="2" borderId="66" xfId="1" applyFont="1" applyFill="1" applyBorder="1" applyAlignment="1">
      <alignment horizontal="center" vertical="center"/>
    </xf>
    <xf numFmtId="172" fontId="48" fillId="2" borderId="66" xfId="1" applyNumberFormat="1" applyFont="1" applyFill="1" applyBorder="1" applyAlignment="1">
      <alignment horizontal="center" vertical="center"/>
    </xf>
    <xf numFmtId="43" fontId="54" fillId="2" borderId="66" xfId="1" applyFont="1" applyFill="1" applyBorder="1" applyAlignment="1">
      <alignment horizontal="center" vertical="center"/>
    </xf>
    <xf numFmtId="43" fontId="54" fillId="2" borderId="52" xfId="1" applyFont="1" applyFill="1" applyBorder="1" applyAlignment="1">
      <alignment horizontal="center" vertical="center"/>
    </xf>
    <xf numFmtId="43" fontId="48" fillId="2" borderId="52" xfId="1" applyNumberFormat="1" applyFont="1" applyFill="1" applyBorder="1" applyAlignment="1">
      <alignment horizontal="center" vertical="center"/>
    </xf>
    <xf numFmtId="43" fontId="48" fillId="2" borderId="52" xfId="1" applyFont="1" applyFill="1" applyBorder="1" applyAlignment="1">
      <alignment horizontal="center" vertical="center"/>
    </xf>
    <xf numFmtId="43" fontId="54" fillId="0" borderId="52" xfId="1" applyFont="1" applyFill="1" applyBorder="1" applyAlignment="1">
      <alignment horizontal="center" vertical="center"/>
    </xf>
    <xf numFmtId="43" fontId="48" fillId="0" borderId="52" xfId="1" applyFont="1" applyFill="1" applyBorder="1" applyAlignment="1">
      <alignment horizontal="center" vertical="center"/>
    </xf>
    <xf numFmtId="0" fontId="28" fillId="2" borderId="90" xfId="42" applyFont="1" applyFill="1" applyBorder="1" applyAlignment="1">
      <alignment horizontal="center" vertical="center" wrapText="1"/>
    </xf>
    <xf numFmtId="0" fontId="28" fillId="2" borderId="90" xfId="42" applyFont="1" applyFill="1" applyBorder="1" applyAlignment="1">
      <alignment horizontal="center" vertical="center"/>
    </xf>
    <xf numFmtId="0" fontId="28" fillId="2" borderId="91" xfId="42" applyFont="1" applyFill="1" applyBorder="1" applyAlignment="1">
      <alignment horizontal="center" vertical="center" wrapText="1"/>
    </xf>
    <xf numFmtId="0" fontId="10" fillId="2" borderId="66" xfId="9" applyNumberFormat="1" applyFont="1" applyFill="1" applyBorder="1" applyAlignment="1">
      <alignment horizontal="center" vertical="center"/>
    </xf>
    <xf numFmtId="43" fontId="18" fillId="2" borderId="31" xfId="9" applyFont="1" applyFill="1" applyBorder="1" applyAlignment="1">
      <alignment horizontal="center" vertical="center"/>
    </xf>
    <xf numFmtId="43" fontId="18" fillId="2" borderId="67" xfId="9" applyFont="1" applyFill="1" applyBorder="1" applyAlignment="1">
      <alignment horizontal="center" vertical="center"/>
    </xf>
    <xf numFmtId="43" fontId="18" fillId="2" borderId="68" xfId="9" applyFont="1" applyFill="1" applyBorder="1" applyAlignment="1">
      <alignment horizontal="center" vertical="center"/>
    </xf>
    <xf numFmtId="43" fontId="18" fillId="2" borderId="4" xfId="9" applyFont="1" applyFill="1" applyBorder="1" applyAlignment="1">
      <alignment horizontal="center" vertical="center"/>
    </xf>
    <xf numFmtId="43" fontId="10" fillId="2" borderId="54" xfId="9" applyFont="1" applyFill="1" applyBorder="1" applyAlignment="1">
      <alignment horizontal="center" vertical="center"/>
    </xf>
    <xf numFmtId="43" fontId="10" fillId="2" borderId="92" xfId="9" applyFont="1" applyFill="1" applyBorder="1" applyAlignment="1">
      <alignment horizontal="center" vertical="center"/>
    </xf>
    <xf numFmtId="43" fontId="10" fillId="2" borderId="93" xfId="9" applyFont="1" applyFill="1" applyBorder="1" applyAlignment="1">
      <alignment horizontal="center" vertical="center"/>
    </xf>
    <xf numFmtId="43" fontId="10" fillId="2" borderId="52" xfId="9" applyFont="1" applyFill="1" applyBorder="1" applyAlignment="1">
      <alignment horizontal="center" vertical="center"/>
    </xf>
    <xf numFmtId="43" fontId="10" fillId="2" borderId="94" xfId="9" applyFont="1" applyFill="1" applyBorder="1" applyAlignment="1">
      <alignment horizontal="center" vertical="center"/>
    </xf>
    <xf numFmtId="43" fontId="18" fillId="2" borderId="27" xfId="9" applyFont="1" applyFill="1" applyBorder="1" applyAlignment="1">
      <alignment horizontal="center" vertical="center"/>
    </xf>
    <xf numFmtId="43" fontId="18" fillId="2" borderId="31" xfId="9" applyFont="1" applyFill="1" applyBorder="1" applyAlignment="1">
      <alignment horizontal="right" vertical="center"/>
    </xf>
    <xf numFmtId="43" fontId="18" fillId="2" borderId="67" xfId="9" applyFont="1" applyFill="1" applyBorder="1" applyAlignment="1">
      <alignment horizontal="right" vertical="center"/>
    </xf>
    <xf numFmtId="43" fontId="18" fillId="2" borderId="2" xfId="9" applyFont="1" applyFill="1" applyBorder="1" applyAlignment="1">
      <alignment horizontal="right" vertical="center"/>
    </xf>
    <xf numFmtId="0" fontId="45" fillId="2" borderId="95" xfId="12" applyNumberFormat="1" applyFont="1" applyFill="1" applyBorder="1" applyAlignment="1">
      <alignment horizontal="center" vertical="center"/>
    </xf>
    <xf numFmtId="1" fontId="18" fillId="2" borderId="1" xfId="9" applyNumberFormat="1" applyFont="1" applyFill="1" applyBorder="1" applyAlignment="1">
      <alignment horizontal="center" vertical="center"/>
    </xf>
    <xf numFmtId="43" fontId="18" fillId="2" borderId="96" xfId="9" applyFont="1" applyFill="1" applyBorder="1" applyAlignment="1">
      <alignment horizontal="right" vertical="center"/>
    </xf>
    <xf numFmtId="43" fontId="18" fillId="2" borderId="68" xfId="9" applyFont="1" applyFill="1" applyBorder="1" applyAlignment="1">
      <alignment horizontal="right" vertical="center"/>
    </xf>
    <xf numFmtId="43" fontId="18" fillId="2" borderId="77" xfId="9" applyFont="1" applyFill="1" applyBorder="1" applyAlignment="1">
      <alignment horizontal="right" vertical="center"/>
    </xf>
    <xf numFmtId="0" fontId="45" fillId="2" borderId="97" xfId="12" applyNumberFormat="1" applyFont="1" applyFill="1" applyBorder="1" applyAlignment="1">
      <alignment horizontal="center" vertical="center"/>
    </xf>
    <xf numFmtId="43" fontId="18" fillId="2" borderId="30" xfId="9" applyFont="1" applyFill="1" applyBorder="1" applyAlignment="1">
      <alignment horizontal="right" vertical="center"/>
    </xf>
    <xf numFmtId="43" fontId="18" fillId="2" borderId="78" xfId="9" applyFont="1" applyFill="1" applyBorder="1" applyAlignment="1">
      <alignment horizontal="right" vertical="center"/>
    </xf>
    <xf numFmtId="43" fontId="10" fillId="2" borderId="98" xfId="9" applyFont="1" applyFill="1" applyBorder="1" applyAlignment="1">
      <alignment horizontal="center" vertical="center"/>
    </xf>
    <xf numFmtId="43" fontId="18" fillId="0" borderId="68" xfId="9" applyFont="1" applyFill="1" applyBorder="1" applyAlignment="1">
      <alignment horizontal="center" vertical="center"/>
    </xf>
    <xf numFmtId="43" fontId="18" fillId="2" borderId="1" xfId="9" applyFont="1" applyFill="1" applyBorder="1" applyAlignment="1">
      <alignment horizontal="right" vertical="center"/>
    </xf>
    <xf numFmtId="165" fontId="18" fillId="2" borderId="95" xfId="9" applyNumberFormat="1" applyFont="1" applyFill="1" applyBorder="1" applyAlignment="1">
      <alignment horizontal="right" vertical="center"/>
    </xf>
    <xf numFmtId="43" fontId="18" fillId="2" borderId="99" xfId="9" applyFont="1" applyFill="1" applyBorder="1" applyAlignment="1">
      <alignment horizontal="right" vertical="center"/>
    </xf>
    <xf numFmtId="43" fontId="18" fillId="2" borderId="31" xfId="12" applyFont="1" applyFill="1" applyBorder="1" applyAlignment="1">
      <alignment horizontal="right" vertical="center"/>
    </xf>
    <xf numFmtId="43" fontId="18" fillId="2" borderId="67" xfId="12" applyFont="1" applyFill="1" applyBorder="1" applyAlignment="1">
      <alignment horizontal="right" vertical="center"/>
    </xf>
    <xf numFmtId="43" fontId="18" fillId="2" borderId="2" xfId="12" applyFont="1" applyFill="1" applyBorder="1" applyAlignment="1">
      <alignment horizontal="right" vertical="center"/>
    </xf>
    <xf numFmtId="43" fontId="18" fillId="2" borderId="78" xfId="12" applyFont="1" applyFill="1" applyBorder="1" applyAlignment="1">
      <alignment horizontal="right" vertical="center"/>
    </xf>
    <xf numFmtId="43" fontId="18" fillId="2" borderId="77" xfId="12" applyFont="1" applyFill="1" applyBorder="1" applyAlignment="1">
      <alignment horizontal="right" vertical="center"/>
    </xf>
    <xf numFmtId="39" fontId="18" fillId="2" borderId="67" xfId="9" applyNumberFormat="1" applyFont="1" applyFill="1" applyBorder="1" applyAlignment="1">
      <alignment horizontal="right" vertical="center"/>
    </xf>
    <xf numFmtId="0" fontId="18" fillId="2" borderId="3" xfId="9" applyNumberFormat="1" applyFont="1" applyFill="1" applyBorder="1" applyAlignment="1">
      <alignment horizontal="center" vertical="center"/>
    </xf>
    <xf numFmtId="43" fontId="13" fillId="2" borderId="0" xfId="9" applyFont="1" applyFill="1" applyBorder="1" applyAlignment="1">
      <alignment horizontal="right" vertical="center"/>
    </xf>
    <xf numFmtId="43" fontId="18" fillId="2" borderId="100" xfId="12" applyFont="1" applyFill="1" applyBorder="1" applyAlignment="1">
      <alignment horizontal="right" vertical="center"/>
    </xf>
    <xf numFmtId="43" fontId="18" fillId="2" borderId="30" xfId="12" applyFont="1" applyFill="1" applyBorder="1" applyAlignment="1">
      <alignment horizontal="right" vertical="center"/>
    </xf>
    <xf numFmtId="0" fontId="34" fillId="2" borderId="0" xfId="42" applyFont="1" applyFill="1" applyBorder="1" applyAlignment="1">
      <alignment vertical="center"/>
    </xf>
    <xf numFmtId="0" fontId="28" fillId="2" borderId="101" xfId="42" applyFont="1" applyFill="1" applyBorder="1" applyAlignment="1">
      <alignment horizontal="center" vertical="center" wrapText="1"/>
    </xf>
    <xf numFmtId="0" fontId="18" fillId="2" borderId="1" xfId="45" applyFont="1" applyFill="1" applyBorder="1" applyAlignment="1">
      <alignment horizontal="center" vertical="center"/>
    </xf>
    <xf numFmtId="0" fontId="34" fillId="2" borderId="0" xfId="42" applyFont="1" applyFill="1" applyAlignment="1">
      <alignment vertical="center"/>
    </xf>
    <xf numFmtId="0" fontId="66" fillId="2" borderId="0" xfId="0" applyFont="1" applyFill="1"/>
    <xf numFmtId="0" fontId="49" fillId="2" borderId="102" xfId="43" applyFont="1" applyFill="1" applyBorder="1" applyAlignment="1">
      <alignment horizontal="center" vertical="center" wrapText="1"/>
    </xf>
    <xf numFmtId="0" fontId="28" fillId="2" borderId="103" xfId="0" applyFont="1" applyFill="1" applyBorder="1" applyAlignment="1">
      <alignment horizontal="center" vertical="center"/>
    </xf>
    <xf numFmtId="0" fontId="18" fillId="2" borderId="104" xfId="0" applyFont="1" applyFill="1" applyBorder="1" applyAlignment="1">
      <alignment horizontal="center"/>
    </xf>
    <xf numFmtId="0" fontId="40" fillId="2" borderId="105" xfId="42" applyFont="1" applyFill="1" applyBorder="1" applyAlignment="1">
      <alignment horizontal="center" vertical="center"/>
    </xf>
    <xf numFmtId="0" fontId="10" fillId="2" borderId="106" xfId="9" applyNumberFormat="1" applyFont="1" applyFill="1" applyBorder="1" applyAlignment="1">
      <alignment horizontal="center" vertical="center"/>
    </xf>
    <xf numFmtId="43" fontId="10" fillId="2" borderId="107" xfId="9" applyFont="1" applyFill="1" applyBorder="1" applyAlignment="1">
      <alignment horizontal="center" vertical="center"/>
    </xf>
    <xf numFmtId="43" fontId="10" fillId="2" borderId="108" xfId="9" applyFont="1" applyFill="1" applyBorder="1" applyAlignment="1">
      <alignment horizontal="center" vertical="center"/>
    </xf>
    <xf numFmtId="43" fontId="10" fillId="2" borderId="109" xfId="9" applyFont="1" applyFill="1" applyBorder="1" applyAlignment="1">
      <alignment horizontal="center" vertical="center"/>
    </xf>
    <xf numFmtId="43" fontId="10" fillId="2" borderId="110" xfId="9" applyFont="1" applyFill="1" applyBorder="1" applyAlignment="1">
      <alignment horizontal="center" vertical="center"/>
    </xf>
    <xf numFmtId="9" fontId="10" fillId="2" borderId="110" xfId="9" applyNumberFormat="1" applyFont="1" applyFill="1" applyBorder="1" applyAlignment="1">
      <alignment horizontal="center" vertical="center"/>
    </xf>
    <xf numFmtId="9" fontId="10" fillId="2" borderId="109" xfId="9" applyNumberFormat="1" applyFont="1" applyFill="1" applyBorder="1" applyAlignment="1">
      <alignment horizontal="center" vertical="center"/>
    </xf>
    <xf numFmtId="43" fontId="10" fillId="2" borderId="106" xfId="9" applyFont="1" applyFill="1" applyBorder="1" applyAlignment="1">
      <alignment horizontal="center" vertical="center"/>
    </xf>
    <xf numFmtId="43" fontId="10" fillId="2" borderId="105" xfId="9" applyFont="1" applyFill="1" applyBorder="1" applyAlignment="1">
      <alignment horizontal="center" vertical="center"/>
    </xf>
    <xf numFmtId="43" fontId="10" fillId="2" borderId="104" xfId="9" applyFont="1" applyFill="1" applyBorder="1" applyAlignment="1">
      <alignment horizontal="center" vertical="center"/>
    </xf>
    <xf numFmtId="0" fontId="8" fillId="2" borderId="111" xfId="42" applyFont="1" applyFill="1" applyBorder="1" applyAlignment="1">
      <alignment vertical="center"/>
    </xf>
    <xf numFmtId="0" fontId="28" fillId="2" borderId="52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53" xfId="0" applyFont="1" applyFill="1" applyBorder="1" applyAlignment="1">
      <alignment horizontal="center"/>
    </xf>
    <xf numFmtId="0" fontId="28" fillId="2" borderId="16" xfId="0" applyFont="1" applyFill="1" applyBorder="1" applyAlignment="1">
      <alignment vertical="center" wrapText="1"/>
    </xf>
    <xf numFmtId="9" fontId="10" fillId="2" borderId="94" xfId="9" applyNumberFormat="1" applyFont="1" applyFill="1" applyBorder="1" applyAlignment="1">
      <alignment horizontal="center" vertical="center"/>
    </xf>
    <xf numFmtId="9" fontId="10" fillId="2" borderId="93" xfId="9" applyNumberFormat="1" applyFont="1" applyFill="1" applyBorder="1" applyAlignment="1">
      <alignment horizontal="center" vertical="center"/>
    </xf>
    <xf numFmtId="43" fontId="10" fillId="2" borderId="44" xfId="9" applyFont="1" applyFill="1" applyBorder="1" applyAlignment="1">
      <alignment horizontal="center" vertical="center"/>
    </xf>
    <xf numFmtId="0" fontId="8" fillId="2" borderId="112" xfId="42" applyFont="1" applyFill="1" applyBorder="1" applyAlignment="1">
      <alignment vertical="center"/>
    </xf>
    <xf numFmtId="0" fontId="18" fillId="2" borderId="95" xfId="12" applyNumberFormat="1" applyFont="1" applyFill="1" applyBorder="1" applyAlignment="1">
      <alignment horizontal="center" vertical="center"/>
    </xf>
    <xf numFmtId="9" fontId="18" fillId="2" borderId="68" xfId="9" applyNumberFormat="1" applyFont="1" applyFill="1" applyBorder="1" applyAlignment="1">
      <alignment horizontal="center" vertical="center"/>
    </xf>
    <xf numFmtId="2" fontId="18" fillId="2" borderId="2" xfId="12" applyNumberFormat="1" applyFont="1" applyFill="1" applyBorder="1" applyAlignment="1">
      <alignment horizontal="right" vertical="center"/>
    </xf>
    <xf numFmtId="2" fontId="18" fillId="2" borderId="67" xfId="12" applyNumberFormat="1" applyFont="1" applyFill="1" applyBorder="1" applyAlignment="1">
      <alignment horizontal="right" vertical="center"/>
    </xf>
    <xf numFmtId="0" fontId="18" fillId="2" borderId="11" xfId="42" applyFont="1" applyFill="1" applyBorder="1" applyAlignment="1">
      <alignment horizontal="center" vertical="center"/>
    </xf>
    <xf numFmtId="0" fontId="18" fillId="2" borderId="6" xfId="42" applyFont="1" applyFill="1" applyBorder="1" applyAlignment="1">
      <alignment horizontal="center" vertical="center"/>
    </xf>
    <xf numFmtId="0" fontId="18" fillId="2" borderId="6" xfId="45" applyFont="1" applyFill="1" applyBorder="1" applyAlignment="1">
      <alignment horizontal="center" vertical="center"/>
    </xf>
    <xf numFmtId="0" fontId="26" fillId="2" borderId="29" xfId="45" applyFont="1" applyFill="1" applyBorder="1" applyAlignment="1">
      <alignment horizontal="left" vertical="center" wrapText="1"/>
    </xf>
    <xf numFmtId="0" fontId="18" fillId="2" borderId="113" xfId="12" applyNumberFormat="1" applyFont="1" applyFill="1" applyBorder="1" applyAlignment="1">
      <alignment horizontal="center" vertical="center"/>
    </xf>
    <xf numFmtId="43" fontId="18" fillId="2" borderId="113" xfId="12" applyFont="1" applyFill="1" applyBorder="1" applyAlignment="1">
      <alignment horizontal="right" vertical="center"/>
    </xf>
    <xf numFmtId="43" fontId="18" fillId="2" borderId="114" xfId="12" applyFont="1" applyFill="1" applyBorder="1" applyAlignment="1">
      <alignment horizontal="right" vertical="center"/>
    </xf>
    <xf numFmtId="43" fontId="18" fillId="2" borderId="115" xfId="9" applyFont="1" applyFill="1" applyBorder="1" applyAlignment="1">
      <alignment horizontal="right" vertical="center"/>
    </xf>
    <xf numFmtId="43" fontId="18" fillId="2" borderId="116" xfId="9" applyFont="1" applyFill="1" applyBorder="1" applyAlignment="1">
      <alignment horizontal="right" vertical="center"/>
    </xf>
    <xf numFmtId="2" fontId="18" fillId="2" borderId="113" xfId="12" applyNumberFormat="1" applyFont="1" applyFill="1" applyBorder="1" applyAlignment="1">
      <alignment horizontal="right" vertical="center"/>
    </xf>
    <xf numFmtId="2" fontId="18" fillId="2" borderId="115" xfId="12" applyNumberFormat="1" applyFont="1" applyFill="1" applyBorder="1" applyAlignment="1">
      <alignment horizontal="right" vertical="center"/>
    </xf>
    <xf numFmtId="2" fontId="18" fillId="2" borderId="117" xfId="12" applyNumberFormat="1" applyFont="1" applyFill="1" applyBorder="1" applyAlignment="1">
      <alignment horizontal="right" vertical="center"/>
    </xf>
    <xf numFmtId="2" fontId="18" fillId="2" borderId="21" xfId="12" applyNumberFormat="1" applyFont="1" applyFill="1" applyBorder="1" applyAlignment="1">
      <alignment horizontal="right" vertical="center"/>
    </xf>
    <xf numFmtId="2" fontId="18" fillId="2" borderId="116" xfId="12" applyNumberFormat="1" applyFont="1" applyFill="1" applyBorder="1" applyAlignment="1">
      <alignment horizontal="right" vertical="center"/>
    </xf>
    <xf numFmtId="165" fontId="18" fillId="2" borderId="21" xfId="42" applyNumberFormat="1" applyFont="1" applyFill="1" applyBorder="1" applyAlignment="1">
      <alignment horizontal="right" vertical="center"/>
    </xf>
    <xf numFmtId="0" fontId="28" fillId="2" borderId="0" xfId="30" applyFont="1" applyFill="1" applyAlignment="1"/>
    <xf numFmtId="0" fontId="18" fillId="2" borderId="32" xfId="0" applyFont="1" applyFill="1" applyBorder="1" applyAlignment="1">
      <alignment horizontal="center" vertical="center"/>
    </xf>
    <xf numFmtId="0" fontId="18" fillId="2" borderId="118" xfId="42" applyFont="1" applyFill="1" applyBorder="1" applyAlignment="1">
      <alignment horizontal="center" vertical="center"/>
    </xf>
    <xf numFmtId="165" fontId="45" fillId="2" borderId="48" xfId="12" applyNumberFormat="1" applyFont="1" applyFill="1" applyBorder="1" applyAlignment="1">
      <alignment horizontal="center" vertical="center"/>
    </xf>
    <xf numFmtId="165" fontId="18" fillId="2" borderId="6" xfId="12" applyNumberFormat="1" applyFont="1" applyFill="1" applyBorder="1" applyAlignment="1">
      <alignment horizontal="right" vertical="center"/>
    </xf>
    <xf numFmtId="0" fontId="28" fillId="2" borderId="119" xfId="42" applyFont="1" applyFill="1" applyBorder="1" applyAlignment="1">
      <alignment horizontal="center" vertical="center" wrapText="1"/>
    </xf>
    <xf numFmtId="1" fontId="10" fillId="2" borderId="106" xfId="9" applyNumberFormat="1" applyFont="1" applyFill="1" applyBorder="1" applyAlignment="1">
      <alignment horizontal="center" vertical="center"/>
    </xf>
    <xf numFmtId="9" fontId="10" fillId="2" borderId="109" xfId="49" applyFont="1" applyFill="1" applyBorder="1" applyAlignment="1">
      <alignment horizontal="center" vertical="center"/>
    </xf>
    <xf numFmtId="43" fontId="18" fillId="2" borderId="120" xfId="9" applyFont="1" applyFill="1" applyBorder="1" applyAlignment="1">
      <alignment horizontal="right" vertical="center"/>
    </xf>
    <xf numFmtId="1" fontId="10" fillId="2" borderId="66" xfId="0" applyNumberFormat="1" applyFont="1" applyFill="1" applyBorder="1" applyAlignment="1">
      <alignment horizontal="center" vertical="center"/>
    </xf>
    <xf numFmtId="165" fontId="10" fillId="2" borderId="52" xfId="14" applyNumberFormat="1" applyFont="1" applyFill="1" applyBorder="1" applyAlignment="1">
      <alignment horizontal="right" vertical="center"/>
    </xf>
    <xf numFmtId="165" fontId="10" fillId="2" borderId="92" xfId="14" applyNumberFormat="1" applyFont="1" applyFill="1" applyBorder="1" applyAlignment="1">
      <alignment horizontal="right" vertical="center"/>
    </xf>
    <xf numFmtId="165" fontId="10" fillId="2" borderId="44" xfId="14" applyNumberFormat="1" applyFont="1" applyFill="1" applyBorder="1" applyAlignment="1">
      <alignment horizontal="right" vertical="center"/>
    </xf>
    <xf numFmtId="165" fontId="10" fillId="2" borderId="54" xfId="14" applyNumberFormat="1" applyFont="1" applyFill="1" applyBorder="1" applyAlignment="1">
      <alignment horizontal="right" vertical="center"/>
    </xf>
    <xf numFmtId="9" fontId="10" fillId="2" borderId="121" xfId="9" applyNumberFormat="1" applyFont="1" applyFill="1" applyBorder="1" applyAlignment="1">
      <alignment horizontal="center" vertical="center"/>
    </xf>
    <xf numFmtId="165" fontId="10" fillId="2" borderId="93" xfId="14" applyNumberFormat="1" applyFont="1" applyFill="1" applyBorder="1" applyAlignment="1">
      <alignment horizontal="right" vertical="center"/>
    </xf>
    <xf numFmtId="2" fontId="18" fillId="2" borderId="112" xfId="9" applyNumberFormat="1" applyFont="1" applyFill="1" applyBorder="1" applyAlignment="1">
      <alignment horizontal="right" vertical="center"/>
    </xf>
    <xf numFmtId="165" fontId="18" fillId="2" borderId="31" xfId="9" applyNumberFormat="1" applyFont="1" applyFill="1" applyBorder="1" applyAlignment="1">
      <alignment horizontal="right" vertical="center"/>
    </xf>
    <xf numFmtId="165" fontId="18" fillId="2" borderId="67" xfId="9" applyNumberFormat="1" applyFont="1" applyFill="1" applyBorder="1" applyAlignment="1">
      <alignment horizontal="right" vertical="center"/>
    </xf>
    <xf numFmtId="9" fontId="18" fillId="2" borderId="93" xfId="9" applyNumberFormat="1" applyFont="1" applyFill="1" applyBorder="1" applyAlignment="1">
      <alignment horizontal="center" vertical="center"/>
    </xf>
    <xf numFmtId="165" fontId="18" fillId="2" borderId="96" xfId="9" applyNumberFormat="1" applyFont="1" applyFill="1" applyBorder="1" applyAlignment="1">
      <alignment horizontal="right" vertical="center"/>
    </xf>
    <xf numFmtId="43" fontId="18" fillId="2" borderId="96" xfId="9" applyFont="1" applyFill="1" applyBorder="1" applyAlignment="1">
      <alignment horizontal="center" vertical="center"/>
    </xf>
    <xf numFmtId="4" fontId="18" fillId="2" borderId="30" xfId="9" applyNumberFormat="1" applyFont="1" applyFill="1" applyBorder="1" applyAlignment="1">
      <alignment horizontal="right" vertical="center"/>
    </xf>
    <xf numFmtId="4" fontId="18" fillId="2" borderId="78" xfId="9" applyNumberFormat="1" applyFont="1" applyFill="1" applyBorder="1" applyAlignment="1">
      <alignment horizontal="right" vertical="center"/>
    </xf>
    <xf numFmtId="4" fontId="18" fillId="2" borderId="122" xfId="9" applyNumberFormat="1" applyFont="1" applyFill="1" applyBorder="1" applyAlignment="1">
      <alignment horizontal="right" vertical="center"/>
    </xf>
    <xf numFmtId="165" fontId="18" fillId="2" borderId="30" xfId="9" applyNumberFormat="1" applyFont="1" applyFill="1" applyBorder="1" applyAlignment="1">
      <alignment horizontal="right" vertical="center"/>
    </xf>
    <xf numFmtId="165" fontId="18" fillId="2" borderId="97" xfId="9" applyNumberFormat="1" applyFont="1" applyFill="1" applyBorder="1" applyAlignment="1">
      <alignment horizontal="right" vertical="center"/>
    </xf>
    <xf numFmtId="165" fontId="7" fillId="2" borderId="13" xfId="9" applyNumberFormat="1" applyFont="1" applyFill="1" applyBorder="1" applyAlignment="1">
      <alignment horizontal="right" vertical="center"/>
    </xf>
    <xf numFmtId="4" fontId="7" fillId="2" borderId="13" xfId="9" applyNumberFormat="1" applyFont="1" applyFill="1" applyBorder="1" applyAlignment="1">
      <alignment horizontal="right" vertical="center"/>
    </xf>
    <xf numFmtId="0" fontId="34" fillId="2" borderId="0" xfId="30" applyFont="1" applyFill="1" applyAlignment="1">
      <alignment horizontal="center"/>
    </xf>
    <xf numFmtId="9" fontId="10" fillId="2" borderId="123" xfId="9" applyNumberFormat="1" applyFont="1" applyFill="1" applyBorder="1" applyAlignment="1">
      <alignment horizontal="center" vertical="center"/>
    </xf>
    <xf numFmtId="43" fontId="10" fillId="0" borderId="120" xfId="42" applyNumberFormat="1" applyFont="1" applyFill="1" applyBorder="1" applyAlignment="1">
      <alignment horizontal="center" vertical="center"/>
    </xf>
    <xf numFmtId="43" fontId="10" fillId="2" borderId="52" xfId="9" applyFont="1" applyFill="1" applyBorder="1" applyAlignment="1">
      <alignment horizontal="right" vertical="center"/>
    </xf>
    <xf numFmtId="43" fontId="10" fillId="2" borderId="92" xfId="9" applyFont="1" applyFill="1" applyBorder="1" applyAlignment="1">
      <alignment horizontal="right" vertical="center"/>
    </xf>
    <xf numFmtId="43" fontId="10" fillId="2" borderId="93" xfId="9" applyFont="1" applyFill="1" applyBorder="1" applyAlignment="1">
      <alignment horizontal="right" vertical="center"/>
    </xf>
    <xf numFmtId="43" fontId="10" fillId="2" borderId="54" xfId="9" applyFont="1" applyFill="1" applyBorder="1" applyAlignment="1">
      <alignment horizontal="right" vertical="center"/>
    </xf>
    <xf numFmtId="43" fontId="10" fillId="2" borderId="124" xfId="9" applyFont="1" applyFill="1" applyBorder="1" applyAlignment="1">
      <alignment horizontal="right" vertical="center"/>
    </xf>
    <xf numFmtId="39" fontId="10" fillId="2" borderId="112" xfId="9" applyNumberFormat="1" applyFont="1" applyFill="1" applyBorder="1" applyAlignment="1">
      <alignment horizontal="right" vertical="center"/>
    </xf>
    <xf numFmtId="9" fontId="18" fillId="0" borderId="68" xfId="9" applyNumberFormat="1" applyFont="1" applyFill="1" applyBorder="1" applyAlignment="1">
      <alignment horizontal="center" vertical="center"/>
    </xf>
    <xf numFmtId="43" fontId="18" fillId="0" borderId="67" xfId="9" applyFont="1" applyFill="1" applyBorder="1" applyAlignment="1">
      <alignment horizontal="center" vertical="center"/>
    </xf>
    <xf numFmtId="43" fontId="18" fillId="0" borderId="31" xfId="9" applyFont="1" applyFill="1" applyBorder="1" applyAlignment="1">
      <alignment horizontal="center" vertical="center"/>
    </xf>
    <xf numFmtId="9" fontId="10" fillId="2" borderId="68" xfId="9" applyNumberFormat="1" applyFont="1" applyFill="1" applyBorder="1" applyAlignment="1">
      <alignment horizontal="center" vertical="center"/>
    </xf>
    <xf numFmtId="0" fontId="18" fillId="2" borderId="2" xfId="9" applyNumberFormat="1" applyFont="1" applyFill="1" applyBorder="1" applyAlignment="1">
      <alignment horizontal="center" vertical="center" wrapText="1"/>
    </xf>
    <xf numFmtId="43" fontId="18" fillId="2" borderId="21" xfId="9" applyFont="1" applyFill="1" applyBorder="1" applyAlignment="1">
      <alignment horizontal="right" vertical="center"/>
    </xf>
    <xf numFmtId="0" fontId="49" fillId="2" borderId="125" xfId="43" applyFont="1" applyFill="1" applyBorder="1" applyAlignment="1">
      <alignment horizontal="center" vertical="center" wrapText="1"/>
    </xf>
    <xf numFmtId="0" fontId="28" fillId="2" borderId="126" xfId="42" applyFont="1" applyFill="1" applyBorder="1" applyAlignment="1">
      <alignment horizontal="center" vertical="center" wrapText="1"/>
    </xf>
    <xf numFmtId="0" fontId="26" fillId="2" borderId="106" xfId="0" applyFont="1" applyFill="1" applyBorder="1" applyAlignment="1">
      <alignment horizontal="center" vertical="center"/>
    </xf>
    <xf numFmtId="0" fontId="26" fillId="2" borderId="104" xfId="0" applyFont="1" applyFill="1" applyBorder="1" applyAlignment="1">
      <alignment horizontal="center" vertical="center"/>
    </xf>
    <xf numFmtId="0" fontId="26" fillId="2" borderId="127" xfId="0" applyFont="1" applyFill="1" applyBorder="1" applyAlignment="1">
      <alignment horizontal="center" vertical="center"/>
    </xf>
    <xf numFmtId="1" fontId="10" fillId="2" borderId="104" xfId="9" applyNumberFormat="1" applyFont="1" applyFill="1" applyBorder="1" applyAlignment="1">
      <alignment horizontal="center" vertical="center"/>
    </xf>
    <xf numFmtId="39" fontId="10" fillId="2" borderId="106" xfId="9" applyNumberFormat="1" applyFont="1" applyFill="1" applyBorder="1" applyAlignment="1">
      <alignment vertical="center"/>
    </xf>
    <xf numFmtId="43" fontId="10" fillId="2" borderId="108" xfId="9" applyFont="1" applyFill="1" applyBorder="1" applyAlignment="1">
      <alignment vertical="center"/>
    </xf>
    <xf numFmtId="39" fontId="10" fillId="2" borderId="110" xfId="9" applyNumberFormat="1" applyFont="1" applyFill="1" applyBorder="1" applyAlignment="1">
      <alignment vertical="center"/>
    </xf>
    <xf numFmtId="39" fontId="10" fillId="2" borderId="107" xfId="9" applyNumberFormat="1" applyFont="1" applyFill="1" applyBorder="1" applyAlignment="1">
      <alignment vertical="center"/>
    </xf>
    <xf numFmtId="39" fontId="10" fillId="2" borderId="108" xfId="9" applyNumberFormat="1" applyFont="1" applyFill="1" applyBorder="1" applyAlignment="1">
      <alignment vertical="center"/>
    </xf>
    <xf numFmtId="9" fontId="10" fillId="2" borderId="109" xfId="49" applyFont="1" applyFill="1" applyBorder="1" applyAlignment="1">
      <alignment vertical="center"/>
    </xf>
    <xf numFmtId="39" fontId="10" fillId="2" borderId="109" xfId="9" applyNumberFormat="1" applyFont="1" applyFill="1" applyBorder="1" applyAlignment="1">
      <alignment vertical="center"/>
    </xf>
    <xf numFmtId="165" fontId="14" fillId="2" borderId="127" xfId="42" applyNumberFormat="1" applyFont="1" applyFill="1" applyBorder="1" applyAlignment="1">
      <alignment vertical="center"/>
    </xf>
    <xf numFmtId="0" fontId="14" fillId="2" borderId="120" xfId="42" applyFont="1" applyFill="1" applyBorder="1" applyAlignment="1">
      <alignment vertical="center"/>
    </xf>
    <xf numFmtId="0" fontId="10" fillId="2" borderId="128" xfId="42" applyFont="1" applyFill="1" applyBorder="1" applyAlignment="1">
      <alignment horizontal="center" vertical="center"/>
    </xf>
    <xf numFmtId="0" fontId="10" fillId="2" borderId="52" xfId="45" applyFont="1" applyFill="1" applyBorder="1" applyAlignment="1">
      <alignment horizontal="center" vertical="center"/>
    </xf>
    <xf numFmtId="0" fontId="10" fillId="2" borderId="16" xfId="45" applyFont="1" applyFill="1" applyBorder="1" applyAlignment="1">
      <alignment horizontal="center" vertical="center"/>
    </xf>
    <xf numFmtId="0" fontId="10" fillId="2" borderId="53" xfId="45" applyFont="1" applyFill="1" applyBorder="1" applyAlignment="1">
      <alignment horizontal="center" vertical="center"/>
    </xf>
    <xf numFmtId="0" fontId="76" fillId="2" borderId="52" xfId="0" applyFont="1" applyFill="1" applyBorder="1" applyAlignment="1">
      <alignment horizontal="left" vertical="center" wrapText="1"/>
    </xf>
    <xf numFmtId="1" fontId="75" fillId="2" borderId="16" xfId="0" applyNumberFormat="1" applyFont="1" applyFill="1" applyBorder="1" applyAlignment="1">
      <alignment horizontal="center" vertical="center"/>
    </xf>
    <xf numFmtId="43" fontId="75" fillId="2" borderId="52" xfId="9" applyFont="1" applyFill="1" applyBorder="1" applyAlignment="1">
      <alignment horizontal="center" vertical="center"/>
    </xf>
    <xf numFmtId="43" fontId="75" fillId="2" borderId="92" xfId="9" applyFont="1" applyFill="1" applyBorder="1" applyAlignment="1">
      <alignment horizontal="center" vertical="center"/>
    </xf>
    <xf numFmtId="43" fontId="75" fillId="2" borderId="94" xfId="9" applyFont="1" applyFill="1" applyBorder="1" applyAlignment="1">
      <alignment horizontal="center" vertical="center"/>
    </xf>
    <xf numFmtId="43" fontId="75" fillId="2" borderId="54" xfId="9" applyFont="1" applyFill="1" applyBorder="1" applyAlignment="1">
      <alignment horizontal="center" vertical="center"/>
    </xf>
    <xf numFmtId="9" fontId="75" fillId="2" borderId="93" xfId="49" applyFont="1" applyFill="1" applyBorder="1" applyAlignment="1">
      <alignment horizontal="center" vertical="center"/>
    </xf>
    <xf numFmtId="43" fontId="75" fillId="2" borderId="93" xfId="9" applyFont="1" applyFill="1" applyBorder="1" applyAlignment="1">
      <alignment horizontal="center" vertical="center"/>
    </xf>
    <xf numFmtId="9" fontId="75" fillId="2" borderId="93" xfId="49" applyFont="1" applyFill="1" applyBorder="1" applyAlignment="1">
      <alignment horizontal="right" vertical="center"/>
    </xf>
    <xf numFmtId="165" fontId="10" fillId="2" borderId="53" xfId="9" applyNumberFormat="1" applyFont="1" applyFill="1" applyBorder="1" applyAlignment="1">
      <alignment horizontal="center" vertical="center"/>
    </xf>
    <xf numFmtId="2" fontId="3" fillId="2" borderId="129" xfId="43" applyNumberFormat="1" applyFont="1" applyFill="1" applyBorder="1" applyAlignment="1">
      <alignment vertical="center"/>
    </xf>
    <xf numFmtId="4" fontId="26" fillId="2" borderId="12" xfId="0" applyNumberFormat="1" applyFont="1" applyFill="1" applyBorder="1" applyAlignment="1">
      <alignment vertical="center" wrapText="1"/>
    </xf>
    <xf numFmtId="1" fontId="18" fillId="2" borderId="28" xfId="0" applyNumberFormat="1" applyFont="1" applyFill="1" applyBorder="1" applyAlignment="1">
      <alignment horizontal="center" vertical="center"/>
    </xf>
    <xf numFmtId="39" fontId="18" fillId="2" borderId="31" xfId="9" applyNumberFormat="1" applyFont="1" applyFill="1" applyBorder="1" applyAlignment="1">
      <alignment horizontal="right" vertical="center"/>
    </xf>
    <xf numFmtId="39" fontId="18" fillId="2" borderId="68" xfId="9" applyNumberFormat="1" applyFont="1" applyFill="1" applyBorder="1" applyAlignment="1">
      <alignment horizontal="right" vertical="center"/>
    </xf>
    <xf numFmtId="9" fontId="18" fillId="2" borderId="68" xfId="49" applyFont="1" applyFill="1" applyBorder="1" applyAlignment="1">
      <alignment horizontal="center" vertical="center"/>
    </xf>
    <xf numFmtId="9" fontId="18" fillId="2" borderId="68" xfId="49" applyFont="1" applyFill="1" applyBorder="1" applyAlignment="1">
      <alignment horizontal="right" vertical="center"/>
    </xf>
    <xf numFmtId="165" fontId="18" fillId="2" borderId="59" xfId="9" applyNumberFormat="1" applyFont="1" applyFill="1" applyBorder="1" applyAlignment="1">
      <alignment horizontal="center" vertical="center"/>
    </xf>
    <xf numFmtId="165" fontId="17" fillId="2" borderId="5" xfId="9" applyNumberFormat="1" applyFont="1" applyFill="1" applyBorder="1" applyAlignment="1">
      <alignment horizontal="center" vertical="center"/>
    </xf>
    <xf numFmtId="40" fontId="3" fillId="2" borderId="99" xfId="42" applyNumberFormat="1" applyFont="1" applyFill="1" applyBorder="1" applyAlignment="1">
      <alignment vertical="center"/>
    </xf>
    <xf numFmtId="43" fontId="10" fillId="2" borderId="106" xfId="9" applyFont="1" applyFill="1" applyBorder="1" applyAlignment="1">
      <alignment horizontal="right" vertical="center"/>
    </xf>
    <xf numFmtId="43" fontId="10" fillId="2" borderId="108" xfId="9" applyFont="1" applyFill="1" applyBorder="1" applyAlignment="1">
      <alignment horizontal="right" vertical="center"/>
    </xf>
    <xf numFmtId="43" fontId="10" fillId="2" borderId="110" xfId="9" applyFont="1" applyFill="1" applyBorder="1" applyAlignment="1">
      <alignment horizontal="right" vertical="center"/>
    </xf>
    <xf numFmtId="9" fontId="18" fillId="2" borderId="109" xfId="9" applyNumberFormat="1" applyFont="1" applyFill="1" applyBorder="1" applyAlignment="1">
      <alignment horizontal="center" vertical="center"/>
    </xf>
    <xf numFmtId="43" fontId="10" fillId="2" borderId="105" xfId="9" applyFont="1" applyFill="1" applyBorder="1" applyAlignment="1">
      <alignment horizontal="right" vertical="center"/>
    </xf>
    <xf numFmtId="43" fontId="10" fillId="2" borderId="107" xfId="9" applyFont="1" applyFill="1" applyBorder="1" applyAlignment="1">
      <alignment horizontal="right" vertical="center"/>
    </xf>
    <xf numFmtId="43" fontId="10" fillId="2" borderId="104" xfId="9" applyFont="1" applyFill="1" applyBorder="1" applyAlignment="1">
      <alignment horizontal="right" vertical="center"/>
    </xf>
    <xf numFmtId="165" fontId="14" fillId="2" borderId="111" xfId="43" applyNumberFormat="1" applyFont="1" applyFill="1" applyBorder="1" applyAlignment="1">
      <alignment vertical="center"/>
    </xf>
    <xf numFmtId="0" fontId="28" fillId="2" borderId="13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28" fillId="2" borderId="44" xfId="42" applyFont="1" applyFill="1" applyBorder="1" applyAlignment="1">
      <alignment vertical="center"/>
    </xf>
    <xf numFmtId="1" fontId="10" fillId="2" borderId="16" xfId="9" applyNumberFormat="1" applyFont="1" applyFill="1" applyBorder="1" applyAlignment="1">
      <alignment horizontal="center" vertical="center"/>
    </xf>
    <xf numFmtId="43" fontId="10" fillId="2" borderId="53" xfId="9" applyFont="1" applyFill="1" applyBorder="1" applyAlignment="1">
      <alignment horizontal="right" vertical="center"/>
    </xf>
    <xf numFmtId="43" fontId="10" fillId="2" borderId="131" xfId="9" applyFont="1" applyFill="1" applyBorder="1" applyAlignment="1">
      <alignment horizontal="right" vertical="center"/>
    </xf>
    <xf numFmtId="43" fontId="10" fillId="2" borderId="131" xfId="9" applyFont="1" applyFill="1" applyBorder="1" applyAlignment="1">
      <alignment horizontal="center" vertical="center"/>
    </xf>
    <xf numFmtId="43" fontId="10" fillId="2" borderId="16" xfId="9" applyFont="1" applyFill="1" applyBorder="1" applyAlignment="1">
      <alignment horizontal="right" vertical="center"/>
    </xf>
    <xf numFmtId="165" fontId="8" fillId="2" borderId="55" xfId="42" applyNumberFormat="1" applyFont="1" applyFill="1" applyBorder="1" applyAlignment="1">
      <alignment vertical="center"/>
    </xf>
    <xf numFmtId="40" fontId="3" fillId="2" borderId="12" xfId="42" applyNumberFormat="1" applyFont="1" applyFill="1" applyBorder="1" applyAlignment="1">
      <alignment vertical="center"/>
    </xf>
    <xf numFmtId="4" fontId="3" fillId="2" borderId="12" xfId="42" applyNumberFormat="1" applyFont="1" applyFill="1" applyBorder="1" applyAlignment="1">
      <alignment vertical="center"/>
    </xf>
    <xf numFmtId="0" fontId="21" fillId="2" borderId="12" xfId="0" applyFont="1" applyFill="1" applyBorder="1"/>
    <xf numFmtId="3" fontId="39" fillId="2" borderId="6" xfId="9" applyNumberFormat="1" applyFont="1" applyFill="1" applyBorder="1" applyAlignment="1">
      <alignment horizontal="center" vertical="center"/>
    </xf>
    <xf numFmtId="165" fontId="18" fillId="2" borderId="77" xfId="9" applyNumberFormat="1" applyFont="1" applyFill="1" applyBorder="1" applyAlignment="1">
      <alignment horizontal="right" vertical="center"/>
    </xf>
    <xf numFmtId="165" fontId="18" fillId="2" borderId="78" xfId="9" applyNumberFormat="1" applyFont="1" applyFill="1" applyBorder="1" applyAlignment="1">
      <alignment horizontal="right" vertical="center"/>
    </xf>
    <xf numFmtId="2" fontId="18" fillId="2" borderId="30" xfId="12" applyNumberFormat="1" applyFont="1" applyFill="1" applyBorder="1" applyAlignment="1">
      <alignment horizontal="right" vertical="center"/>
    </xf>
    <xf numFmtId="2" fontId="18" fillId="2" borderId="78" xfId="12" applyNumberFormat="1" applyFont="1" applyFill="1" applyBorder="1" applyAlignment="1">
      <alignment horizontal="right" vertical="center"/>
    </xf>
    <xf numFmtId="2" fontId="18" fillId="2" borderId="122" xfId="43" applyNumberFormat="1" applyFont="1" applyFill="1" applyBorder="1" applyAlignment="1">
      <alignment horizontal="right" vertical="center"/>
    </xf>
    <xf numFmtId="165" fontId="18" fillId="2" borderId="30" xfId="12" applyNumberFormat="1" applyFont="1" applyFill="1" applyBorder="1" applyAlignment="1">
      <alignment horizontal="right" vertical="center"/>
    </xf>
    <xf numFmtId="165" fontId="18" fillId="2" borderId="122" xfId="12" applyNumberFormat="1" applyFont="1" applyFill="1" applyBorder="1" applyAlignment="1">
      <alignment horizontal="right" vertical="center"/>
    </xf>
    <xf numFmtId="165" fontId="18" fillId="2" borderId="78" xfId="12" applyNumberFormat="1" applyFont="1" applyFill="1" applyBorder="1" applyAlignment="1">
      <alignment horizontal="right" vertical="center"/>
    </xf>
    <xf numFmtId="165" fontId="9" fillId="2" borderId="51" xfId="12" applyNumberFormat="1" applyFont="1" applyFill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6" fillId="0" borderId="132" xfId="41" applyFont="1" applyFill="1" applyBorder="1" applyAlignment="1">
      <alignment horizontal="left" vertical="center"/>
    </xf>
    <xf numFmtId="0" fontId="26" fillId="0" borderId="132" xfId="41" applyFont="1" applyFill="1" applyBorder="1" applyAlignment="1">
      <alignment horizontal="left" vertical="center" wrapText="1"/>
    </xf>
    <xf numFmtId="0" fontId="0" fillId="0" borderId="133" xfId="0" applyBorder="1" applyAlignment="1">
      <alignment horizontal="center" vertical="center"/>
    </xf>
    <xf numFmtId="0" fontId="26" fillId="0" borderId="133" xfId="41" applyFont="1" applyFill="1" applyBorder="1" applyAlignment="1">
      <alignment horizontal="left" vertical="center" wrapText="1"/>
    </xf>
    <xf numFmtId="0" fontId="0" fillId="0" borderId="0" xfId="0" applyAlignment="1"/>
    <xf numFmtId="0" fontId="18" fillId="2" borderId="132" xfId="48" applyFont="1" applyFill="1" applyBorder="1" applyAlignment="1">
      <alignment horizontal="center" vertical="center" wrapText="1"/>
    </xf>
    <xf numFmtId="0" fontId="18" fillId="2" borderId="133" xfId="48" applyFont="1" applyFill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73" fillId="0" borderId="0" xfId="0" applyFont="1"/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/>
    </xf>
    <xf numFmtId="0" fontId="0" fillId="0" borderId="134" xfId="0" applyBorder="1" applyAlignment="1">
      <alignment horizontal="center" vertical="center"/>
    </xf>
    <xf numFmtId="0" fontId="18" fillId="2" borderId="134" xfId="48" applyFont="1" applyFill="1" applyBorder="1" applyAlignment="1">
      <alignment horizontal="center" vertical="center" wrapText="1"/>
    </xf>
    <xf numFmtId="0" fontId="26" fillId="0" borderId="134" xfId="4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8" fillId="0" borderId="0" xfId="43" applyFont="1" applyFill="1" applyBorder="1" applyAlignment="1">
      <alignment vertical="center"/>
    </xf>
    <xf numFmtId="0" fontId="78" fillId="0" borderId="0" xfId="43" applyFont="1" applyFill="1" applyAlignment="1">
      <alignment vertical="center"/>
    </xf>
    <xf numFmtId="0" fontId="80" fillId="0" borderId="0" xfId="43" applyFont="1" applyFill="1" applyAlignment="1">
      <alignment horizontal="center" vertical="center"/>
    </xf>
    <xf numFmtId="0" fontId="67" fillId="2" borderId="27" xfId="0" applyFont="1" applyFill="1" applyBorder="1" applyAlignment="1">
      <alignment horizontal="left" vertical="center" wrapText="1"/>
    </xf>
    <xf numFmtId="0" fontId="80" fillId="0" borderId="0" xfId="43" applyFont="1" applyFill="1" applyAlignment="1">
      <alignment horizontal="center"/>
    </xf>
    <xf numFmtId="0" fontId="59" fillId="0" borderId="0" xfId="43" applyFont="1" applyFill="1" applyAlignment="1">
      <alignment vertical="center"/>
    </xf>
    <xf numFmtId="0" fontId="59" fillId="0" borderId="0" xfId="43" applyFont="1" applyFill="1" applyBorder="1" applyAlignment="1">
      <alignment vertical="center"/>
    </xf>
    <xf numFmtId="4" fontId="67" fillId="2" borderId="2" xfId="43" applyNumberFormat="1" applyFont="1" applyFill="1" applyBorder="1" applyAlignment="1">
      <alignment horizontal="right" vertical="center"/>
    </xf>
    <xf numFmtId="0" fontId="67" fillId="2" borderId="95" xfId="43" applyFont="1" applyFill="1" applyBorder="1" applyAlignment="1">
      <alignment vertical="center"/>
    </xf>
    <xf numFmtId="0" fontId="67" fillId="2" borderId="10" xfId="43" applyFont="1" applyFill="1" applyBorder="1" applyAlignment="1">
      <alignment vertical="center"/>
    </xf>
    <xf numFmtId="0" fontId="67" fillId="0" borderId="0" xfId="43" applyNumberFormat="1" applyFont="1" applyFill="1" applyBorder="1" applyAlignment="1">
      <alignment horizontal="center" vertical="center"/>
    </xf>
    <xf numFmtId="0" fontId="67" fillId="0" borderId="0" xfId="43" applyFont="1" applyFill="1" applyBorder="1" applyAlignment="1">
      <alignment vertical="center"/>
    </xf>
    <xf numFmtId="0" fontId="69" fillId="0" borderId="0" xfId="43" applyFont="1" applyFill="1" applyBorder="1" applyAlignment="1">
      <alignment vertical="center"/>
    </xf>
    <xf numFmtId="0" fontId="69" fillId="0" borderId="0" xfId="43" applyFont="1" applyFill="1" applyAlignment="1">
      <alignment vertical="center"/>
    </xf>
    <xf numFmtId="0" fontId="67" fillId="0" borderId="0" xfId="43" applyFont="1" applyFill="1" applyBorder="1" applyAlignment="1">
      <alignment horizontal="left" vertical="center"/>
    </xf>
    <xf numFmtId="0" fontId="67" fillId="0" borderId="0" xfId="43" applyFont="1" applyFill="1" applyBorder="1" applyAlignment="1">
      <alignment horizontal="center"/>
    </xf>
    <xf numFmtId="0" fontId="67" fillId="0" borderId="0" xfId="43" applyFont="1" applyFill="1" applyBorder="1" applyAlignment="1">
      <alignment horizontal="center" vertical="center"/>
    </xf>
    <xf numFmtId="0" fontId="67" fillId="0" borderId="0" xfId="43" applyFont="1" applyFill="1" applyAlignment="1">
      <alignment vertical="center"/>
    </xf>
    <xf numFmtId="0" fontId="69" fillId="0" borderId="0" xfId="43" applyNumberFormat="1" applyFont="1" applyFill="1" applyAlignment="1">
      <alignment horizontal="center" vertical="center"/>
    </xf>
    <xf numFmtId="0" fontId="69" fillId="0" borderId="0" xfId="43" applyFont="1" applyFill="1" applyAlignment="1">
      <alignment horizontal="center"/>
    </xf>
    <xf numFmtId="0" fontId="69" fillId="0" borderId="0" xfId="43" applyNumberFormat="1" applyFont="1" applyFill="1" applyAlignment="1">
      <alignment horizontal="center"/>
    </xf>
    <xf numFmtId="0" fontId="69" fillId="0" borderId="0" xfId="43" applyFont="1" applyFill="1"/>
    <xf numFmtId="0" fontId="69" fillId="0" borderId="0" xfId="43" applyFont="1" applyFill="1" applyBorder="1"/>
    <xf numFmtId="0" fontId="67" fillId="0" borderId="0" xfId="43" applyFont="1" applyFill="1" applyAlignment="1">
      <alignment horizontal="center"/>
    </xf>
    <xf numFmtId="0" fontId="67" fillId="0" borderId="0" xfId="43" applyFont="1" applyFill="1"/>
    <xf numFmtId="0" fontId="67" fillId="0" borderId="0" xfId="43" applyFont="1" applyFill="1" applyBorder="1"/>
    <xf numFmtId="43" fontId="74" fillId="2" borderId="67" xfId="1" applyFont="1" applyFill="1" applyBorder="1" applyAlignment="1">
      <alignment horizontal="right" vertical="center"/>
    </xf>
    <xf numFmtId="43" fontId="74" fillId="2" borderId="31" xfId="1" applyFont="1" applyFill="1" applyBorder="1" applyAlignment="1">
      <alignment horizontal="right" vertical="center"/>
    </xf>
    <xf numFmtId="43" fontId="74" fillId="2" borderId="96" xfId="1" applyFont="1" applyFill="1" applyBorder="1" applyAlignment="1">
      <alignment horizontal="right" vertical="center"/>
    </xf>
    <xf numFmtId="43" fontId="74" fillId="2" borderId="68" xfId="1" applyFont="1" applyFill="1" applyBorder="1" applyAlignment="1">
      <alignment horizontal="right" vertical="center"/>
    </xf>
    <xf numFmtId="43" fontId="74" fillId="2" borderId="100" xfId="1" applyFont="1" applyFill="1" applyBorder="1" applyAlignment="1">
      <alignment horizontal="right" vertical="center"/>
    </xf>
    <xf numFmtId="43" fontId="74" fillId="2" borderId="3" xfId="1" applyFont="1" applyFill="1" applyBorder="1" applyAlignment="1">
      <alignment horizontal="right" vertical="center"/>
    </xf>
    <xf numFmtId="43" fontId="74" fillId="2" borderId="77" xfId="1" applyFont="1" applyFill="1" applyBorder="1" applyAlignment="1">
      <alignment horizontal="right" vertical="center"/>
    </xf>
    <xf numFmtId="43" fontId="74" fillId="2" borderId="5" xfId="1" applyFont="1" applyFill="1" applyBorder="1" applyAlignment="1">
      <alignment horizontal="right" vertical="center"/>
    </xf>
    <xf numFmtId="4" fontId="67" fillId="2" borderId="6" xfId="43" applyNumberFormat="1" applyFont="1" applyFill="1" applyBorder="1" applyAlignment="1">
      <alignment horizontal="right" vertical="center"/>
    </xf>
    <xf numFmtId="0" fontId="67" fillId="0" borderId="97" xfId="43" applyFont="1" applyFill="1" applyBorder="1" applyAlignment="1">
      <alignment vertical="center"/>
    </xf>
    <xf numFmtId="0" fontId="67" fillId="0" borderId="18" xfId="43" applyNumberFormat="1" applyFont="1" applyFill="1" applyBorder="1" applyAlignment="1">
      <alignment horizontal="center" vertical="center"/>
    </xf>
    <xf numFmtId="0" fontId="67" fillId="0" borderId="77" xfId="43" applyNumberFormat="1" applyFont="1" applyFill="1" applyBorder="1" applyAlignment="1">
      <alignment horizontal="center" vertical="center"/>
    </xf>
    <xf numFmtId="0" fontId="67" fillId="2" borderId="144" xfId="39" applyFont="1" applyFill="1" applyBorder="1" applyAlignment="1">
      <alignment horizontal="center" vertical="center"/>
    </xf>
    <xf numFmtId="0" fontId="69" fillId="2" borderId="27" xfId="41" applyFont="1" applyFill="1" applyBorder="1" applyAlignment="1">
      <alignment horizontal="left" vertical="center"/>
    </xf>
    <xf numFmtId="0" fontId="67" fillId="0" borderId="27" xfId="0" applyFont="1" applyBorder="1" applyAlignment="1">
      <alignment horizontal="left" vertical="center" wrapText="1"/>
    </xf>
    <xf numFmtId="0" fontId="67" fillId="2" borderId="27" xfId="41" applyFont="1" applyFill="1" applyBorder="1" applyAlignment="1">
      <alignment horizontal="left" vertical="center" wrapText="1"/>
    </xf>
    <xf numFmtId="0" fontId="67" fillId="0" borderId="30" xfId="43" applyNumberFormat="1" applyFont="1" applyFill="1" applyBorder="1" applyAlignment="1">
      <alignment horizontal="center" vertical="center"/>
    </xf>
    <xf numFmtId="0" fontId="67" fillId="0" borderId="78" xfId="43" applyNumberFormat="1" applyFont="1" applyFill="1" applyBorder="1" applyAlignment="1">
      <alignment horizontal="center" vertical="center"/>
    </xf>
    <xf numFmtId="0" fontId="10" fillId="2" borderId="10" xfId="42" applyFont="1" applyFill="1" applyBorder="1" applyAlignment="1">
      <alignment vertical="center"/>
    </xf>
    <xf numFmtId="43" fontId="74" fillId="0" borderId="30" xfId="1" applyFont="1" applyFill="1" applyBorder="1" applyAlignment="1">
      <alignment horizontal="center" vertical="center"/>
    </xf>
    <xf numFmtId="43" fontId="74" fillId="0" borderId="5" xfId="1" applyFont="1" applyFill="1" applyBorder="1" applyAlignment="1">
      <alignment horizontal="center" vertical="center"/>
    </xf>
    <xf numFmtId="43" fontId="74" fillId="2" borderId="30" xfId="1" applyFont="1" applyFill="1" applyBorder="1" applyAlignment="1">
      <alignment horizontal="right" vertical="center"/>
    </xf>
    <xf numFmtId="43" fontId="74" fillId="2" borderId="78" xfId="1" applyFont="1" applyFill="1" applyBorder="1" applyAlignment="1">
      <alignment horizontal="right" vertical="center"/>
    </xf>
    <xf numFmtId="0" fontId="68" fillId="0" borderId="1" xfId="1" applyNumberFormat="1" applyFont="1" applyBorder="1" applyAlignment="1">
      <alignment horizontal="center" vertical="center"/>
    </xf>
    <xf numFmtId="0" fontId="74" fillId="2" borderId="1" xfId="1" applyNumberFormat="1" applyFont="1" applyFill="1" applyBorder="1" applyAlignment="1">
      <alignment horizontal="center" vertical="center"/>
    </xf>
    <xf numFmtId="0" fontId="74" fillId="0" borderId="6" xfId="1" applyNumberFormat="1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left" vertical="center" wrapText="1"/>
    </xf>
    <xf numFmtId="0" fontId="67" fillId="0" borderId="8" xfId="43" applyFont="1" applyFill="1" applyBorder="1" applyAlignment="1">
      <alignment vertical="center" wrapText="1"/>
    </xf>
    <xf numFmtId="0" fontId="89" fillId="2" borderId="155" xfId="0" applyFont="1" applyFill="1" applyBorder="1" applyAlignment="1">
      <alignment horizontal="center" vertical="center"/>
    </xf>
    <xf numFmtId="0" fontId="10" fillId="2" borderId="148" xfId="0" applyFont="1" applyFill="1" applyBorder="1" applyAlignment="1">
      <alignment horizontal="center" vertical="center"/>
    </xf>
    <xf numFmtId="0" fontId="89" fillId="2" borderId="15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89" fillId="2" borderId="148" xfId="0" applyFont="1" applyFill="1" applyBorder="1" applyAlignment="1">
      <alignment horizontal="center" vertical="center"/>
    </xf>
    <xf numFmtId="0" fontId="89" fillId="2" borderId="150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43" fontId="88" fillId="2" borderId="31" xfId="1" applyFont="1" applyFill="1" applyBorder="1" applyAlignment="1">
      <alignment horizontal="center" vertical="center"/>
    </xf>
    <xf numFmtId="43" fontId="74" fillId="0" borderId="68" xfId="1" applyFont="1" applyBorder="1" applyAlignment="1">
      <alignment horizontal="right" vertical="center"/>
    </xf>
    <xf numFmtId="0" fontId="18" fillId="2" borderId="67" xfId="42" applyFont="1" applyFill="1" applyBorder="1" applyAlignment="1">
      <alignment horizontal="center" vertical="center"/>
    </xf>
    <xf numFmtId="0" fontId="18" fillId="2" borderId="31" xfId="42" applyFont="1" applyFill="1" applyBorder="1" applyAlignment="1">
      <alignment horizontal="center" vertical="center"/>
    </xf>
    <xf numFmtId="0" fontId="18" fillId="2" borderId="68" xfId="47" applyFont="1" applyFill="1" applyBorder="1" applyAlignment="1">
      <alignment horizontal="center" vertical="center" wrapText="1"/>
    </xf>
    <xf numFmtId="0" fontId="18" fillId="0" borderId="45" xfId="42" applyFont="1" applyFill="1" applyBorder="1" applyAlignment="1">
      <alignment horizontal="center" vertical="center"/>
    </xf>
    <xf numFmtId="0" fontId="18" fillId="2" borderId="138" xfId="42" applyFont="1" applyFill="1" applyBorder="1" applyAlignment="1">
      <alignment horizontal="center" vertical="center"/>
    </xf>
    <xf numFmtId="0" fontId="18" fillId="0" borderId="31" xfId="42" applyFont="1" applyFill="1" applyBorder="1" applyAlignment="1">
      <alignment horizontal="center" vertical="center"/>
    </xf>
    <xf numFmtId="0" fontId="74" fillId="2" borderId="45" xfId="39" applyFont="1" applyFill="1" applyBorder="1" applyAlignment="1">
      <alignment horizontal="center" vertical="center"/>
    </xf>
    <xf numFmtId="0" fontId="74" fillId="2" borderId="143" xfId="39" applyFont="1" applyFill="1" applyBorder="1" applyAlignment="1">
      <alignment horizontal="center" vertical="center"/>
    </xf>
    <xf numFmtId="0" fontId="74" fillId="2" borderId="59" xfId="39" applyFont="1" applyFill="1" applyBorder="1" applyAlignment="1">
      <alignment horizontal="center" vertical="center"/>
    </xf>
    <xf numFmtId="0" fontId="18" fillId="2" borderId="31" xfId="43" applyFont="1" applyFill="1" applyBorder="1" applyAlignment="1">
      <alignment horizontal="center" vertical="center"/>
    </xf>
    <xf numFmtId="0" fontId="18" fillId="2" borderId="100" xfId="43" applyFont="1" applyFill="1" applyBorder="1" applyAlignment="1">
      <alignment horizontal="center" vertical="center"/>
    </xf>
    <xf numFmtId="0" fontId="18" fillId="2" borderId="4" xfId="48" applyFont="1" applyFill="1" applyBorder="1" applyAlignment="1">
      <alignment horizontal="center" vertical="center" wrapText="1"/>
    </xf>
    <xf numFmtId="0" fontId="74" fillId="2" borderId="144" xfId="39" quotePrefix="1" applyFont="1" applyFill="1" applyBorder="1" applyAlignment="1">
      <alignment horizontal="center" vertical="center"/>
    </xf>
    <xf numFmtId="0" fontId="18" fillId="2" borderId="54" xfId="43" applyFont="1" applyFill="1" applyBorder="1" applyAlignment="1">
      <alignment horizontal="center" vertical="center"/>
    </xf>
    <xf numFmtId="0" fontId="18" fillId="2" borderId="94" xfId="43" applyFont="1" applyFill="1" applyBorder="1" applyAlignment="1">
      <alignment horizontal="center" vertical="center"/>
    </xf>
    <xf numFmtId="0" fontId="18" fillId="2" borderId="53" xfId="48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43" fontId="88" fillId="2" borderId="100" xfId="1" applyFont="1" applyFill="1" applyBorder="1" applyAlignment="1">
      <alignment horizontal="center" vertical="center"/>
    </xf>
    <xf numFmtId="0" fontId="10" fillId="2" borderId="152" xfId="0" applyFont="1" applyFill="1" applyBorder="1" applyAlignment="1">
      <alignment horizontal="center" vertical="center" wrapText="1"/>
    </xf>
    <xf numFmtId="0" fontId="10" fillId="2" borderId="159" xfId="0" applyFont="1" applyFill="1" applyBorder="1" applyAlignment="1">
      <alignment horizontal="center" vertical="center" wrapText="1"/>
    </xf>
    <xf numFmtId="43" fontId="88" fillId="2" borderId="96" xfId="1" applyFont="1" applyFill="1" applyBorder="1" applyAlignment="1">
      <alignment horizontal="center" vertical="center"/>
    </xf>
    <xf numFmtId="43" fontId="88" fillId="2" borderId="27" xfId="1" applyFont="1" applyFill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43" fontId="88" fillId="2" borderId="27" xfId="1" applyFont="1" applyFill="1" applyBorder="1" applyAlignment="1">
      <alignment horizontal="left" vertical="center"/>
    </xf>
    <xf numFmtId="0" fontId="88" fillId="4" borderId="68" xfId="0" applyFont="1" applyFill="1" applyBorder="1" applyAlignment="1">
      <alignment horizontal="center" vertical="center"/>
    </xf>
    <xf numFmtId="4" fontId="67" fillId="2" borderId="2" xfId="43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4" fontId="74" fillId="2" borderId="2" xfId="43" applyNumberFormat="1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21" fillId="4" borderId="0" xfId="0" applyFont="1" applyFill="1"/>
    <xf numFmtId="0" fontId="16" fillId="4" borderId="1" xfId="0" applyFont="1" applyFill="1" applyBorder="1" applyAlignment="1">
      <alignment horizontal="center" vertical="center"/>
    </xf>
    <xf numFmtId="43" fontId="100" fillId="5" borderId="95" xfId="1" applyNumberFormat="1" applyFont="1" applyFill="1" applyBorder="1" applyAlignment="1">
      <alignment horizontal="center" vertical="center" wrapText="1"/>
    </xf>
    <xf numFmtId="43" fontId="100" fillId="6" borderId="95" xfId="1" applyNumberFormat="1" applyFont="1" applyFill="1" applyBorder="1" applyAlignment="1">
      <alignment horizontal="center" vertical="center" wrapText="1"/>
    </xf>
    <xf numFmtId="43" fontId="100" fillId="5" borderId="95" xfId="1" applyNumberFormat="1" applyFont="1" applyFill="1" applyBorder="1" applyAlignment="1">
      <alignment horizontal="center" vertical="center"/>
    </xf>
    <xf numFmtId="0" fontId="100" fillId="6" borderId="95" xfId="0" applyFont="1" applyFill="1" applyBorder="1" applyAlignment="1">
      <alignment horizontal="center" vertical="center"/>
    </xf>
    <xf numFmtId="0" fontId="16" fillId="4" borderId="31" xfId="39" applyFont="1" applyFill="1" applyBorder="1" applyAlignment="1">
      <alignment horizontal="center" vertical="center"/>
    </xf>
    <xf numFmtId="0" fontId="16" fillId="4" borderId="67" xfId="39" applyFont="1" applyFill="1" applyBorder="1" applyAlignment="1">
      <alignment horizontal="center" vertical="center"/>
    </xf>
    <xf numFmtId="43" fontId="88" fillId="4" borderId="67" xfId="9" applyFont="1" applyFill="1" applyBorder="1" applyAlignment="1">
      <alignment horizontal="center" vertical="center"/>
    </xf>
    <xf numFmtId="43" fontId="88" fillId="4" borderId="68" xfId="9" applyFont="1" applyFill="1" applyBorder="1" applyAlignment="1">
      <alignment horizontal="center" vertical="center"/>
    </xf>
    <xf numFmtId="43" fontId="88" fillId="4" borderId="100" xfId="9" applyFont="1" applyFill="1" applyBorder="1" applyAlignment="1">
      <alignment horizontal="center" vertical="center"/>
    </xf>
    <xf numFmtId="43" fontId="88" fillId="4" borderId="96" xfId="9" applyFont="1" applyFill="1" applyBorder="1" applyAlignment="1">
      <alignment horizontal="center" vertical="center"/>
    </xf>
    <xf numFmtId="0" fontId="28" fillId="4" borderId="89" xfId="43" applyFont="1" applyFill="1" applyBorder="1" applyAlignment="1">
      <alignment vertical="center"/>
    </xf>
    <xf numFmtId="0" fontId="28" fillId="4" borderId="10" xfId="43" applyFont="1" applyFill="1" applyBorder="1" applyAlignment="1">
      <alignment vertical="center"/>
    </xf>
    <xf numFmtId="43" fontId="28" fillId="4" borderId="89" xfId="9" applyFont="1" applyFill="1" applyBorder="1" applyAlignment="1">
      <alignment vertical="center"/>
    </xf>
    <xf numFmtId="0" fontId="88" fillId="4" borderId="2" xfId="0" applyFont="1" applyFill="1" applyBorder="1" applyAlignment="1">
      <alignment horizontal="center" vertical="center"/>
    </xf>
    <xf numFmtId="43" fontId="16" fillId="4" borderId="100" xfId="9" applyFont="1" applyFill="1" applyBorder="1" applyAlignment="1">
      <alignment horizontal="center" vertical="center"/>
    </xf>
    <xf numFmtId="43" fontId="16" fillId="4" borderId="68" xfId="9" applyFont="1" applyFill="1" applyBorder="1" applyAlignment="1">
      <alignment horizontal="center" vertical="center"/>
    </xf>
    <xf numFmtId="43" fontId="16" fillId="4" borderId="96" xfId="9" applyFont="1" applyFill="1" applyBorder="1" applyAlignment="1">
      <alignment horizontal="center" vertical="center"/>
    </xf>
    <xf numFmtId="0" fontId="28" fillId="4" borderId="0" xfId="43" applyFont="1" applyFill="1" applyBorder="1" applyAlignment="1">
      <alignment vertical="center"/>
    </xf>
    <xf numFmtId="0" fontId="16" fillId="4" borderId="31" xfId="42" applyFont="1" applyFill="1" applyBorder="1" applyAlignment="1">
      <alignment horizontal="center" vertical="center"/>
    </xf>
    <xf numFmtId="0" fontId="16" fillId="4" borderId="67" xfId="42" applyFont="1" applyFill="1" applyBorder="1" applyAlignment="1">
      <alignment horizontal="center" vertical="center"/>
    </xf>
    <xf numFmtId="0" fontId="16" fillId="4" borderId="68" xfId="42" applyFont="1" applyFill="1" applyBorder="1" applyAlignment="1">
      <alignment horizontal="center" vertical="center"/>
    </xf>
    <xf numFmtId="0" fontId="27" fillId="4" borderId="48" xfId="43" applyFont="1" applyFill="1" applyBorder="1" applyAlignment="1">
      <alignment vertical="center"/>
    </xf>
    <xf numFmtId="4" fontId="26" fillId="4" borderId="1" xfId="43" applyNumberFormat="1" applyFont="1" applyFill="1" applyBorder="1" applyAlignment="1">
      <alignment horizontal="center" vertical="center"/>
    </xf>
    <xf numFmtId="4" fontId="28" fillId="4" borderId="1" xfId="43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vertical="center"/>
    </xf>
    <xf numFmtId="43" fontId="88" fillId="4" borderId="27" xfId="1" applyFont="1" applyFill="1" applyBorder="1" applyAlignment="1">
      <alignment horizontal="center" vertical="center"/>
    </xf>
    <xf numFmtId="0" fontId="34" fillId="4" borderId="153" xfId="0" applyFont="1" applyFill="1" applyBorder="1" applyAlignment="1">
      <alignment horizontal="center" vertical="center" wrapText="1"/>
    </xf>
    <xf numFmtId="0" fontId="34" fillId="4" borderId="154" xfId="0" applyFont="1" applyFill="1" applyBorder="1" applyAlignment="1">
      <alignment horizontal="center" vertical="center"/>
    </xf>
    <xf numFmtId="43" fontId="16" fillId="4" borderId="31" xfId="9" applyFont="1" applyFill="1" applyBorder="1" applyAlignment="1">
      <alignment horizontal="center" vertical="center"/>
    </xf>
    <xf numFmtId="43" fontId="16" fillId="4" borderId="67" xfId="9" applyFont="1" applyFill="1" applyBorder="1" applyAlignment="1">
      <alignment horizontal="center" vertical="center"/>
    </xf>
    <xf numFmtId="43" fontId="16" fillId="4" borderId="4" xfId="9" applyFont="1" applyFill="1" applyBorder="1" applyAlignment="1">
      <alignment horizontal="center" vertical="center"/>
    </xf>
    <xf numFmtId="0" fontId="16" fillId="4" borderId="2" xfId="42" applyFont="1" applyFill="1" applyBorder="1" applyAlignment="1">
      <alignment horizontal="center" vertical="center"/>
    </xf>
    <xf numFmtId="0" fontId="16" fillId="4" borderId="4" xfId="42" applyFont="1" applyFill="1" applyBorder="1" applyAlignment="1">
      <alignment horizontal="center" vertical="center"/>
    </xf>
    <xf numFmtId="43" fontId="88" fillId="4" borderId="77" xfId="9" applyFont="1" applyFill="1" applyBorder="1" applyAlignment="1">
      <alignment horizontal="center" vertical="center"/>
    </xf>
    <xf numFmtId="43" fontId="88" fillId="4" borderId="78" xfId="9" applyFont="1" applyFill="1" applyBorder="1" applyAlignment="1">
      <alignment horizontal="center" vertical="center"/>
    </xf>
    <xf numFmtId="0" fontId="37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83" fillId="4" borderId="0" xfId="42" applyFont="1" applyFill="1" applyAlignment="1">
      <alignment vertical="center"/>
    </xf>
    <xf numFmtId="0" fontId="86" fillId="4" borderId="0" xfId="42" applyFont="1" applyFill="1" applyAlignment="1">
      <alignment horizontal="center" vertical="center"/>
    </xf>
    <xf numFmtId="4" fontId="86" fillId="4" borderId="0" xfId="42" applyNumberFormat="1" applyFont="1" applyFill="1" applyAlignment="1">
      <alignment horizontal="center" vertical="center"/>
    </xf>
    <xf numFmtId="0" fontId="59" fillId="4" borderId="0" xfId="42" applyFont="1" applyFill="1" applyAlignment="1">
      <alignment vertical="center"/>
    </xf>
    <xf numFmtId="0" fontId="82" fillId="4" borderId="0" xfId="31" applyFont="1" applyFill="1" applyAlignment="1">
      <alignment vertical="center"/>
    </xf>
    <xf numFmtId="0" fontId="84" fillId="4" borderId="0" xfId="42" applyFont="1" applyFill="1" applyAlignment="1">
      <alignment vertical="center"/>
    </xf>
    <xf numFmtId="0" fontId="59" fillId="4" borderId="179" xfId="42" applyFont="1" applyFill="1" applyBorder="1" applyAlignment="1">
      <alignment horizontal="center" vertical="center" wrapText="1"/>
    </xf>
    <xf numFmtId="0" fontId="59" fillId="4" borderId="158" xfId="42" applyFont="1" applyFill="1" applyBorder="1" applyAlignment="1">
      <alignment horizontal="center" vertical="center"/>
    </xf>
    <xf numFmtId="0" fontId="59" fillId="4" borderId="180" xfId="42" applyFont="1" applyFill="1" applyBorder="1" applyAlignment="1">
      <alignment horizontal="center" vertical="center"/>
    </xf>
    <xf numFmtId="0" fontId="69" fillId="4" borderId="10" xfId="42" applyFont="1" applyFill="1" applyBorder="1" applyAlignment="1">
      <alignment vertical="center"/>
    </xf>
    <xf numFmtId="0" fontId="68" fillId="4" borderId="19" xfId="42" applyFont="1" applyFill="1" applyBorder="1" applyAlignment="1">
      <alignment horizontal="center" vertical="center"/>
    </xf>
    <xf numFmtId="0" fontId="68" fillId="4" borderId="102" xfId="42" applyFont="1" applyFill="1" applyBorder="1" applyAlignment="1">
      <alignment horizontal="center" vertical="center"/>
    </xf>
    <xf numFmtId="0" fontId="68" fillId="4" borderId="125" xfId="42" applyFont="1" applyFill="1" applyBorder="1" applyAlignment="1">
      <alignment horizontal="center" vertical="center"/>
    </xf>
    <xf numFmtId="0" fontId="68" fillId="4" borderId="20" xfId="42" applyFont="1" applyFill="1" applyBorder="1" applyAlignment="1">
      <alignment horizontal="center" vertical="center"/>
    </xf>
    <xf numFmtId="0" fontId="68" fillId="4" borderId="24" xfId="42" applyFont="1" applyFill="1" applyBorder="1" applyAlignment="1">
      <alignment horizontal="center" vertical="center"/>
    </xf>
    <xf numFmtId="0" fontId="68" fillId="4" borderId="174" xfId="42" applyFont="1" applyFill="1" applyBorder="1" applyAlignment="1">
      <alignment horizontal="center" vertical="center"/>
    </xf>
    <xf numFmtId="0" fontId="68" fillId="4" borderId="181" xfId="42" applyFont="1" applyFill="1" applyBorder="1" applyAlignment="1">
      <alignment horizontal="center" vertical="center"/>
    </xf>
    <xf numFmtId="0" fontId="68" fillId="4" borderId="182" xfId="42" applyFont="1" applyFill="1" applyBorder="1" applyAlignment="1">
      <alignment horizontal="center" vertical="center"/>
    </xf>
    <xf numFmtId="0" fontId="68" fillId="4" borderId="183" xfId="42" applyFont="1" applyFill="1" applyBorder="1" applyAlignment="1">
      <alignment horizontal="center" vertical="center"/>
    </xf>
    <xf numFmtId="0" fontId="68" fillId="4" borderId="10" xfId="42" applyFont="1" applyFill="1" applyBorder="1" applyAlignment="1">
      <alignment vertical="center"/>
    </xf>
    <xf numFmtId="0" fontId="95" fillId="4" borderId="100" xfId="0" applyFont="1" applyFill="1" applyBorder="1" applyAlignment="1">
      <alignment horizontal="center" vertical="center"/>
    </xf>
    <xf numFmtId="0" fontId="95" fillId="4" borderId="96" xfId="0" applyFont="1" applyFill="1" applyBorder="1" applyAlignment="1">
      <alignment horizontal="center" vertical="center"/>
    </xf>
    <xf numFmtId="43" fontId="95" fillId="4" borderId="68" xfId="9" applyFont="1" applyFill="1" applyBorder="1" applyAlignment="1">
      <alignment horizontal="center" vertical="center"/>
    </xf>
    <xf numFmtId="43" fontId="95" fillId="4" borderId="31" xfId="9" applyFont="1" applyFill="1" applyBorder="1" applyAlignment="1">
      <alignment horizontal="center" vertical="center"/>
    </xf>
    <xf numFmtId="43" fontId="95" fillId="4" borderId="4" xfId="9" applyFont="1" applyFill="1" applyBorder="1" applyAlignment="1">
      <alignment horizontal="center" vertical="center"/>
    </xf>
    <xf numFmtId="0" fontId="74" fillId="4" borderId="2" xfId="45" applyFont="1" applyFill="1" applyBorder="1" applyAlignment="1">
      <alignment horizontal="center" vertical="center"/>
    </xf>
    <xf numFmtId="0" fontId="74" fillId="4" borderId="1" xfId="45" applyFont="1" applyFill="1" applyBorder="1" applyAlignment="1">
      <alignment horizontal="center" vertical="center"/>
    </xf>
    <xf numFmtId="0" fontId="74" fillId="4" borderId="4" xfId="45" applyFont="1" applyFill="1" applyBorder="1" applyAlignment="1">
      <alignment horizontal="center" vertical="center"/>
    </xf>
    <xf numFmtId="0" fontId="67" fillId="4" borderId="2" xfId="0" applyFont="1" applyFill="1" applyBorder="1" applyAlignment="1">
      <alignment vertical="center" wrapText="1"/>
    </xf>
    <xf numFmtId="1" fontId="88" fillId="4" borderId="2" xfId="0" applyNumberFormat="1" applyFont="1" applyFill="1" applyBorder="1" applyAlignment="1">
      <alignment horizontal="center" vertical="center"/>
    </xf>
    <xf numFmtId="39" fontId="88" fillId="4" borderId="68" xfId="9" applyNumberFormat="1" applyFont="1" applyFill="1" applyBorder="1" applyAlignment="1">
      <alignment horizontal="right" vertical="center"/>
    </xf>
    <xf numFmtId="43" fontId="95" fillId="4" borderId="100" xfId="9" applyFont="1" applyFill="1" applyBorder="1" applyAlignment="1">
      <alignment horizontal="center" vertical="center"/>
    </xf>
    <xf numFmtId="43" fontId="95" fillId="4" borderId="96" xfId="9" applyFont="1" applyFill="1" applyBorder="1" applyAlignment="1">
      <alignment horizontal="center" vertical="center"/>
    </xf>
    <xf numFmtId="43" fontId="88" fillId="4" borderId="31" xfId="9" applyFont="1" applyFill="1" applyBorder="1" applyAlignment="1">
      <alignment horizontal="right" vertical="center"/>
    </xf>
    <xf numFmtId="43" fontId="88" fillId="4" borderId="67" xfId="9" applyFont="1" applyFill="1" applyBorder="1" applyAlignment="1">
      <alignment horizontal="right" vertical="center"/>
    </xf>
    <xf numFmtId="43" fontId="101" fillId="4" borderId="48" xfId="9" applyFont="1" applyFill="1" applyBorder="1" applyAlignment="1">
      <alignment horizontal="center" vertical="center"/>
    </xf>
    <xf numFmtId="2" fontId="84" fillId="4" borderId="0" xfId="43" applyNumberFormat="1" applyFont="1" applyFill="1" applyBorder="1" applyAlignment="1">
      <alignment vertical="center"/>
    </xf>
    <xf numFmtId="4" fontId="84" fillId="4" borderId="0" xfId="42" applyNumberFormat="1" applyFont="1" applyFill="1" applyAlignment="1">
      <alignment vertical="center"/>
    </xf>
    <xf numFmtId="0" fontId="67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left" vertical="center" wrapText="1"/>
    </xf>
    <xf numFmtId="43" fontId="101" fillId="4" borderId="48" xfId="9" applyFont="1" applyFill="1" applyBorder="1" applyAlignment="1">
      <alignment horizontal="center" vertical="center" wrapText="1"/>
    </xf>
    <xf numFmtId="0" fontId="74" fillId="4" borderId="28" xfId="45" applyFont="1" applyFill="1" applyBorder="1" applyAlignment="1">
      <alignment horizontal="center" vertical="center"/>
    </xf>
    <xf numFmtId="0" fontId="74" fillId="4" borderId="59" xfId="45" applyFont="1" applyFill="1" applyBorder="1" applyAlignment="1">
      <alignment horizontal="center" vertical="center"/>
    </xf>
    <xf numFmtId="0" fontId="67" fillId="4" borderId="12" xfId="0" applyFont="1" applyFill="1" applyBorder="1" applyAlignment="1">
      <alignment vertical="center" wrapText="1"/>
    </xf>
    <xf numFmtId="0" fontId="18" fillId="4" borderId="2" xfId="45" applyFont="1" applyFill="1" applyBorder="1" applyAlignment="1">
      <alignment horizontal="center" vertical="center"/>
    </xf>
    <xf numFmtId="0" fontId="18" fillId="4" borderId="1" xfId="42" applyFont="1" applyFill="1" applyBorder="1" applyAlignment="1">
      <alignment horizontal="center" vertical="center"/>
    </xf>
    <xf numFmtId="0" fontId="18" fillId="4" borderId="4" xfId="45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45" applyFont="1" applyFill="1" applyBorder="1" applyAlignment="1">
      <alignment horizontal="center" vertical="center"/>
    </xf>
    <xf numFmtId="1" fontId="16" fillId="4" borderId="2" xfId="0" applyNumberFormat="1" applyFont="1" applyFill="1" applyBorder="1" applyAlignment="1">
      <alignment horizontal="center" vertical="center"/>
    </xf>
    <xf numFmtId="39" fontId="16" fillId="4" borderId="31" xfId="9" applyNumberFormat="1" applyFont="1" applyFill="1" applyBorder="1" applyAlignment="1">
      <alignment vertical="center"/>
    </xf>
    <xf numFmtId="39" fontId="16" fillId="4" borderId="67" xfId="9" applyNumberFormat="1" applyFont="1" applyFill="1" applyBorder="1" applyAlignment="1">
      <alignment vertical="center"/>
    </xf>
    <xf numFmtId="39" fontId="16" fillId="4" borderId="68" xfId="9" applyNumberFormat="1" applyFont="1" applyFill="1" applyBorder="1" applyAlignment="1">
      <alignment horizontal="right" vertical="center"/>
    </xf>
    <xf numFmtId="43" fontId="16" fillId="4" borderId="31" xfId="9" applyFont="1" applyFill="1" applyBorder="1" applyAlignment="1">
      <alignment horizontal="right" vertical="center"/>
    </xf>
    <xf numFmtId="43" fontId="16" fillId="4" borderId="67" xfId="9" applyFont="1" applyFill="1" applyBorder="1" applyAlignment="1">
      <alignment horizontal="right" vertical="center"/>
    </xf>
    <xf numFmtId="43" fontId="45" fillId="4" borderId="48" xfId="9" applyFont="1" applyFill="1" applyBorder="1" applyAlignment="1">
      <alignment horizontal="center" vertical="center"/>
    </xf>
    <xf numFmtId="2" fontId="29" fillId="4" borderId="0" xfId="43" applyNumberFormat="1" applyFont="1" applyFill="1" applyBorder="1" applyAlignment="1">
      <alignment vertical="center"/>
    </xf>
    <xf numFmtId="4" fontId="29" fillId="4" borderId="0" xfId="42" applyNumberFormat="1" applyFont="1" applyFill="1" applyAlignment="1">
      <alignment vertical="center"/>
    </xf>
    <xf numFmtId="0" fontId="29" fillId="4" borderId="0" xfId="42" applyFont="1" applyFill="1" applyAlignment="1">
      <alignment vertical="center"/>
    </xf>
    <xf numFmtId="0" fontId="102" fillId="4" borderId="2" xfId="45" applyFont="1" applyFill="1" applyBorder="1" applyAlignment="1">
      <alignment horizontal="center" vertical="center"/>
    </xf>
    <xf numFmtId="0" fontId="102" fillId="4" borderId="1" xfId="45" applyFont="1" applyFill="1" applyBorder="1" applyAlignment="1">
      <alignment horizontal="center" vertical="center"/>
    </xf>
    <xf numFmtId="0" fontId="102" fillId="4" borderId="4" xfId="45" applyFont="1" applyFill="1" applyBorder="1" applyAlignment="1">
      <alignment horizontal="center" vertical="center"/>
    </xf>
    <xf numFmtId="0" fontId="103" fillId="4" borderId="2" xfId="0" applyFont="1" applyFill="1" applyBorder="1" applyAlignment="1">
      <alignment horizontal="left" vertical="center" wrapText="1"/>
    </xf>
    <xf numFmtId="1" fontId="95" fillId="4" borderId="2" xfId="0" applyNumberFormat="1" applyFont="1" applyFill="1" applyBorder="1" applyAlignment="1">
      <alignment horizontal="center" vertical="center"/>
    </xf>
    <xf numFmtId="39" fontId="95" fillId="4" borderId="68" xfId="9" applyNumberFormat="1" applyFont="1" applyFill="1" applyBorder="1" applyAlignment="1">
      <alignment horizontal="right" vertical="center"/>
    </xf>
    <xf numFmtId="43" fontId="95" fillId="4" borderId="67" xfId="9" applyFont="1" applyFill="1" applyBorder="1" applyAlignment="1">
      <alignment horizontal="center" vertical="center"/>
    </xf>
    <xf numFmtId="43" fontId="95" fillId="4" borderId="31" xfId="9" applyFont="1" applyFill="1" applyBorder="1" applyAlignment="1">
      <alignment horizontal="right" vertical="center"/>
    </xf>
    <xf numFmtId="43" fontId="95" fillId="4" borderId="67" xfId="9" applyFont="1" applyFill="1" applyBorder="1" applyAlignment="1">
      <alignment horizontal="right" vertical="center"/>
    </xf>
    <xf numFmtId="43" fontId="104" fillId="4" borderId="48" xfId="9" applyFont="1" applyFill="1" applyBorder="1" applyAlignment="1">
      <alignment horizontal="center" vertical="center"/>
    </xf>
    <xf numFmtId="2" fontId="105" fillId="4" borderId="0" xfId="43" applyNumberFormat="1" applyFont="1" applyFill="1" applyBorder="1" applyAlignment="1">
      <alignment vertical="center"/>
    </xf>
    <xf numFmtId="4" fontId="105" fillId="4" borderId="0" xfId="42" applyNumberFormat="1" applyFont="1" applyFill="1" applyAlignment="1">
      <alignment vertical="center"/>
    </xf>
    <xf numFmtId="0" fontId="105" fillId="4" borderId="0" xfId="42" applyFont="1" applyFill="1" applyAlignment="1">
      <alignment vertical="center"/>
    </xf>
    <xf numFmtId="43" fontId="90" fillId="4" borderId="48" xfId="9" applyFont="1" applyFill="1" applyBorder="1" applyAlignment="1">
      <alignment horizontal="center" vertical="center"/>
    </xf>
    <xf numFmtId="4" fontId="67" fillId="4" borderId="27" xfId="0" applyNumberFormat="1" applyFont="1" applyFill="1" applyBorder="1" applyAlignment="1">
      <alignment vertical="center" wrapText="1"/>
    </xf>
    <xf numFmtId="39" fontId="88" fillId="4" borderId="31" xfId="9" applyNumberFormat="1" applyFont="1" applyFill="1" applyBorder="1" applyAlignment="1">
      <alignment horizontal="right" vertical="center"/>
    </xf>
    <xf numFmtId="0" fontId="0" fillId="4" borderId="67" xfId="0" applyFill="1" applyBorder="1"/>
    <xf numFmtId="43" fontId="74" fillId="4" borderId="4" xfId="9" applyFont="1" applyFill="1" applyBorder="1" applyAlignment="1">
      <alignment horizontal="center" vertical="center"/>
    </xf>
    <xf numFmtId="0" fontId="68" fillId="4" borderId="3" xfId="42" applyFont="1" applyFill="1" applyBorder="1" applyAlignment="1">
      <alignment horizontal="center" vertical="center"/>
    </xf>
    <xf numFmtId="0" fontId="68" fillId="4" borderId="6" xfId="42" applyFont="1" applyFill="1" applyBorder="1" applyAlignment="1">
      <alignment horizontal="center" vertical="center"/>
    </xf>
    <xf numFmtId="0" fontId="68" fillId="4" borderId="5" xfId="42" applyFont="1" applyFill="1" applyBorder="1" applyAlignment="1">
      <alignment horizontal="center" vertical="center"/>
    </xf>
    <xf numFmtId="0" fontId="67" fillId="4" borderId="8" xfId="42" applyFont="1" applyFill="1" applyBorder="1" applyAlignment="1">
      <alignment vertical="center"/>
    </xf>
    <xf numFmtId="1" fontId="88" fillId="4" borderId="3" xfId="9" applyNumberFormat="1" applyFont="1" applyFill="1" applyBorder="1" applyAlignment="1">
      <alignment horizontal="center" vertical="center"/>
    </xf>
    <xf numFmtId="0" fontId="67" fillId="4" borderId="30" xfId="9" applyNumberFormat="1" applyFont="1" applyFill="1" applyBorder="1" applyAlignment="1">
      <alignment horizontal="center" vertical="center"/>
    </xf>
    <xf numFmtId="0" fontId="67" fillId="4" borderId="122" xfId="9" applyNumberFormat="1" applyFont="1" applyFill="1" applyBorder="1" applyAlignment="1">
      <alignment horizontal="center" vertical="center"/>
    </xf>
    <xf numFmtId="43" fontId="88" fillId="4" borderId="30" xfId="9" applyFont="1" applyFill="1" applyBorder="1" applyAlignment="1">
      <alignment horizontal="right" vertical="center"/>
    </xf>
    <xf numFmtId="43" fontId="88" fillId="4" borderId="77" xfId="9" applyFont="1" applyFill="1" applyBorder="1" applyAlignment="1">
      <alignment horizontal="right" vertical="center"/>
    </xf>
    <xf numFmtId="43" fontId="88" fillId="4" borderId="78" xfId="9" applyFont="1" applyFill="1" applyBorder="1" applyAlignment="1">
      <alignment horizontal="right" vertical="center"/>
    </xf>
    <xf numFmtId="43" fontId="88" fillId="4" borderId="184" xfId="9" applyFont="1" applyFill="1" applyBorder="1" applyAlignment="1">
      <alignment horizontal="center" vertical="center"/>
    </xf>
    <xf numFmtId="43" fontId="88" fillId="4" borderId="122" xfId="9" applyFont="1" applyFill="1" applyBorder="1" applyAlignment="1">
      <alignment horizontal="center" vertical="center"/>
    </xf>
    <xf numFmtId="43" fontId="95" fillId="4" borderId="78" xfId="9" applyFont="1" applyFill="1" applyBorder="1" applyAlignment="1">
      <alignment horizontal="center" vertical="center"/>
    </xf>
    <xf numFmtId="43" fontId="95" fillId="4" borderId="30" xfId="9" applyFont="1" applyFill="1" applyBorder="1" applyAlignment="1">
      <alignment horizontal="center" vertical="center"/>
    </xf>
    <xf numFmtId="43" fontId="74" fillId="4" borderId="5" xfId="9" applyFont="1" applyFill="1" applyBorder="1" applyAlignment="1">
      <alignment horizontal="center" vertical="center"/>
    </xf>
    <xf numFmtId="43" fontId="90" fillId="4" borderId="51" xfId="9" applyFont="1" applyFill="1" applyBorder="1" applyAlignment="1">
      <alignment horizontal="center" vertical="center"/>
    </xf>
    <xf numFmtId="40" fontId="84" fillId="4" borderId="0" xfId="42" applyNumberFormat="1" applyFont="1" applyFill="1" applyAlignment="1">
      <alignment vertical="center"/>
    </xf>
    <xf numFmtId="0" fontId="84" fillId="4" borderId="0" xfId="42" applyNumberFormat="1" applyFont="1" applyFill="1" applyAlignment="1">
      <alignment horizontal="center" vertical="center"/>
    </xf>
    <xf numFmtId="0" fontId="84" fillId="4" borderId="0" xfId="42" applyNumberFormat="1" applyFont="1" applyFill="1" applyAlignment="1">
      <alignment horizontal="center"/>
    </xf>
    <xf numFmtId="43" fontId="74" fillId="4" borderId="0" xfId="9" applyFont="1" applyFill="1" applyBorder="1" applyAlignment="1">
      <alignment horizontal="center" vertical="center"/>
    </xf>
    <xf numFmtId="0" fontId="84" fillId="4" borderId="0" xfId="42" applyFont="1" applyFill="1"/>
    <xf numFmtId="0" fontId="84" fillId="4" borderId="0" xfId="42" applyFont="1" applyFill="1" applyAlignment="1">
      <alignment horizontal="center"/>
    </xf>
    <xf numFmtId="0" fontId="87" fillId="4" borderId="0" xfId="42" applyFont="1" applyFill="1" applyAlignment="1">
      <alignment horizontal="center"/>
    </xf>
    <xf numFmtId="0" fontId="87" fillId="4" borderId="0" xfId="42" applyFont="1" applyFill="1"/>
    <xf numFmtId="0" fontId="68" fillId="4" borderId="188" xfId="42" applyFont="1" applyFill="1" applyBorder="1" applyAlignment="1">
      <alignment horizontal="center" vertical="center"/>
    </xf>
    <xf numFmtId="0" fontId="74" fillId="4" borderId="17" xfId="42" applyFont="1" applyFill="1" applyBorder="1" applyAlignment="1">
      <alignment horizontal="center" vertical="center"/>
    </xf>
    <xf numFmtId="1" fontId="88" fillId="4" borderId="68" xfId="0" applyNumberFormat="1" applyFont="1" applyFill="1" applyBorder="1" applyAlignment="1">
      <alignment horizontal="center" vertical="center"/>
    </xf>
    <xf numFmtId="0" fontId="18" fillId="4" borderId="17" xfId="42" applyFont="1" applyFill="1" applyBorder="1" applyAlignment="1">
      <alignment horizontal="center" vertical="center"/>
    </xf>
    <xf numFmtId="0" fontId="102" fillId="4" borderId="17" xfId="42" applyFont="1" applyFill="1" applyBorder="1" applyAlignment="1">
      <alignment horizontal="center" vertical="center"/>
    </xf>
    <xf numFmtId="1" fontId="16" fillId="4" borderId="68" xfId="0" applyNumberFormat="1" applyFont="1" applyFill="1" applyBorder="1" applyAlignment="1">
      <alignment horizontal="center" vertical="center"/>
    </xf>
    <xf numFmtId="0" fontId="68" fillId="4" borderId="14" xfId="42" applyFont="1" applyFill="1" applyBorder="1" applyAlignment="1">
      <alignment horizontal="center" vertical="center"/>
    </xf>
    <xf numFmtId="0" fontId="68" fillId="4" borderId="0" xfId="42" applyFont="1" applyFill="1" applyBorder="1" applyAlignment="1">
      <alignment horizontal="center" vertical="center"/>
    </xf>
    <xf numFmtId="0" fontId="67" fillId="4" borderId="0" xfId="42" applyFont="1" applyFill="1" applyBorder="1" applyAlignment="1">
      <alignment vertical="center"/>
    </xf>
    <xf numFmtId="1" fontId="88" fillId="4" borderId="0" xfId="9" applyNumberFormat="1" applyFont="1" applyFill="1" applyBorder="1" applyAlignment="1">
      <alignment horizontal="center" vertical="center"/>
    </xf>
    <xf numFmtId="0" fontId="67" fillId="4" borderId="0" xfId="9" applyNumberFormat="1" applyFont="1" applyFill="1" applyBorder="1" applyAlignment="1">
      <alignment horizontal="center" vertical="center"/>
    </xf>
    <xf numFmtId="43" fontId="88" fillId="4" borderId="0" xfId="9" applyFont="1" applyFill="1" applyBorder="1" applyAlignment="1">
      <alignment horizontal="right" vertical="center"/>
    </xf>
    <xf numFmtId="43" fontId="88" fillId="4" borderId="0" xfId="9" applyFont="1" applyFill="1" applyBorder="1" applyAlignment="1">
      <alignment horizontal="center" vertical="center"/>
    </xf>
    <xf numFmtId="43" fontId="95" fillId="4" borderId="0" xfId="9" applyFont="1" applyFill="1" applyBorder="1" applyAlignment="1">
      <alignment horizontal="center" vertical="center"/>
    </xf>
    <xf numFmtId="43" fontId="90" fillId="4" borderId="0" xfId="9" applyFont="1" applyFill="1" applyBorder="1" applyAlignment="1">
      <alignment horizontal="center" vertical="center"/>
    </xf>
    <xf numFmtId="0" fontId="106" fillId="4" borderId="0" xfId="42" applyFont="1" applyFill="1" applyBorder="1" applyAlignment="1">
      <alignment vertical="center"/>
    </xf>
    <xf numFmtId="0" fontId="106" fillId="4" borderId="0" xfId="42" applyFont="1" applyFill="1" applyBorder="1" applyAlignment="1">
      <alignment horizontal="center" vertical="center"/>
    </xf>
    <xf numFmtId="0" fontId="106" fillId="4" borderId="0" xfId="42" applyNumberFormat="1" applyFont="1" applyFill="1" applyBorder="1" applyAlignment="1">
      <alignment horizontal="center" vertical="center"/>
    </xf>
    <xf numFmtId="43" fontId="106" fillId="4" borderId="0" xfId="9" applyFont="1" applyFill="1" applyBorder="1" applyAlignment="1">
      <alignment horizontal="right" vertical="center"/>
    </xf>
    <xf numFmtId="0" fontId="82" fillId="4" borderId="0" xfId="0" applyFont="1" applyFill="1"/>
    <xf numFmtId="0" fontId="106" fillId="4" borderId="0" xfId="42" applyNumberFormat="1" applyFont="1" applyFill="1" applyAlignment="1">
      <alignment horizontal="center" vertical="center"/>
    </xf>
    <xf numFmtId="0" fontId="106" fillId="4" borderId="0" xfId="42" applyFont="1" applyFill="1" applyAlignment="1">
      <alignment vertical="center"/>
    </xf>
    <xf numFmtId="0" fontId="106" fillId="4" borderId="0" xfId="42" applyNumberFormat="1" applyFont="1" applyFill="1" applyAlignment="1">
      <alignment horizontal="center"/>
    </xf>
    <xf numFmtId="0" fontId="106" fillId="4" borderId="0" xfId="42" applyFont="1" applyFill="1" applyAlignment="1"/>
    <xf numFmtId="0" fontId="82" fillId="4" borderId="0" xfId="0" applyFont="1" applyFill="1" applyAlignment="1"/>
    <xf numFmtId="0" fontId="88" fillId="2" borderId="100" xfId="1" applyNumberFormat="1" applyFont="1" applyFill="1" applyBorder="1" applyAlignment="1">
      <alignment horizontal="center" vertical="center"/>
    </xf>
    <xf numFmtId="0" fontId="88" fillId="2" borderId="27" xfId="1" applyNumberFormat="1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34" fillId="4" borderId="136" xfId="0" applyFont="1" applyFill="1" applyBorder="1" applyAlignment="1">
      <alignment horizontal="center" vertical="center"/>
    </xf>
    <xf numFmtId="0" fontId="34" fillId="4" borderId="137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34" fillId="4" borderId="89" xfId="0" applyFont="1" applyFill="1" applyBorder="1" applyAlignment="1">
      <alignment horizontal="center" vertical="center"/>
    </xf>
    <xf numFmtId="0" fontId="34" fillId="4" borderId="145" xfId="0" applyFont="1" applyFill="1" applyBorder="1" applyAlignment="1">
      <alignment horizontal="center" vertical="center"/>
    </xf>
    <xf numFmtId="0" fontId="34" fillId="4" borderId="70" xfId="0" applyFont="1" applyFill="1" applyBorder="1" applyAlignment="1">
      <alignment horizontal="center" vertical="center"/>
    </xf>
    <xf numFmtId="0" fontId="34" fillId="4" borderId="146" xfId="0" applyFont="1" applyFill="1" applyBorder="1" applyAlignment="1">
      <alignment horizontal="center" vertical="center"/>
    </xf>
    <xf numFmtId="0" fontId="34" fillId="4" borderId="147" xfId="0" applyFont="1" applyFill="1" applyBorder="1" applyAlignment="1">
      <alignment horizontal="center" vertical="center"/>
    </xf>
    <xf numFmtId="0" fontId="39" fillId="4" borderId="89" xfId="0" applyFont="1" applyFill="1" applyBorder="1" applyAlignment="1">
      <alignment horizontal="center"/>
    </xf>
    <xf numFmtId="0" fontId="39" fillId="4" borderId="157" xfId="0" applyFont="1" applyFill="1" applyBorder="1" applyAlignment="1">
      <alignment horizontal="center"/>
    </xf>
    <xf numFmtId="0" fontId="39" fillId="4" borderId="158" xfId="0" applyFont="1" applyFill="1" applyBorder="1" applyAlignment="1">
      <alignment horizontal="center"/>
    </xf>
    <xf numFmtId="43" fontId="16" fillId="4" borderId="31" xfId="9" applyFont="1" applyFill="1" applyBorder="1" applyAlignment="1">
      <alignment vertical="center"/>
    </xf>
    <xf numFmtId="0" fontId="18" fillId="4" borderId="63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100" xfId="0" applyFont="1" applyFill="1" applyBorder="1" applyAlignment="1">
      <alignment horizontal="center" vertical="center"/>
    </xf>
    <xf numFmtId="43" fontId="16" fillId="4" borderId="67" xfId="9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16" fillId="4" borderId="6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horizontal="left" vertical="center"/>
    </xf>
    <xf numFmtId="0" fontId="27" fillId="4" borderId="89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 wrapText="1"/>
    </xf>
    <xf numFmtId="0" fontId="27" fillId="4" borderId="89" xfId="0" applyFont="1" applyFill="1" applyBorder="1"/>
    <xf numFmtId="0" fontId="27" fillId="4" borderId="1" xfId="0" applyFont="1" applyFill="1" applyBorder="1" applyAlignment="1">
      <alignment horizontal="center" vertical="center"/>
    </xf>
    <xf numFmtId="0" fontId="26" fillId="4" borderId="48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/>
    <xf numFmtId="0" fontId="27" fillId="4" borderId="0" xfId="0" applyFont="1" applyFill="1"/>
    <xf numFmtId="43" fontId="27" fillId="4" borderId="0" xfId="9" applyFont="1" applyFill="1"/>
    <xf numFmtId="39" fontId="74" fillId="2" borderId="67" xfId="1" applyNumberFormat="1" applyFont="1" applyFill="1" applyBorder="1" applyAlignment="1">
      <alignment horizontal="right" vertical="center"/>
    </xf>
    <xf numFmtId="2" fontId="74" fillId="2" borderId="67" xfId="1" applyNumberFormat="1" applyFont="1" applyFill="1" applyBorder="1" applyAlignment="1">
      <alignment horizontal="right" vertical="center"/>
    </xf>
    <xf numFmtId="2" fontId="74" fillId="2" borderId="31" xfId="1" applyNumberFormat="1" applyFont="1" applyFill="1" applyBorder="1" applyAlignment="1">
      <alignment horizontal="right" vertical="center"/>
    </xf>
    <xf numFmtId="2" fontId="74" fillId="2" borderId="68" xfId="1" applyNumberFormat="1" applyFont="1" applyFill="1" applyBorder="1" applyAlignment="1">
      <alignment horizontal="right" vertical="center"/>
    </xf>
    <xf numFmtId="39" fontId="74" fillId="2" borderId="31" xfId="1" applyNumberFormat="1" applyFont="1" applyFill="1" applyBorder="1" applyAlignment="1">
      <alignment horizontal="right" vertical="center"/>
    </xf>
    <xf numFmtId="2" fontId="74" fillId="0" borderId="67" xfId="1" applyNumberFormat="1" applyFont="1" applyBorder="1" applyAlignment="1">
      <alignment horizontal="right" vertical="center"/>
    </xf>
    <xf numFmtId="2" fontId="74" fillId="2" borderId="100" xfId="1" applyNumberFormat="1" applyFont="1" applyFill="1" applyBorder="1" applyAlignment="1">
      <alignment horizontal="right" vertical="center"/>
    </xf>
    <xf numFmtId="2" fontId="74" fillId="2" borderId="96" xfId="1" applyNumberFormat="1" applyFont="1" applyFill="1" applyBorder="1" applyAlignment="1">
      <alignment horizontal="right" vertical="center"/>
    </xf>
    <xf numFmtId="39" fontId="74" fillId="2" borderId="100" xfId="1" applyNumberFormat="1" applyFont="1" applyFill="1" applyBorder="1" applyAlignment="1">
      <alignment horizontal="right" vertical="center"/>
    </xf>
    <xf numFmtId="43" fontId="74" fillId="0" borderId="31" xfId="1" applyFont="1" applyBorder="1" applyAlignment="1">
      <alignment horizontal="right" vertical="center"/>
    </xf>
    <xf numFmtId="43" fontId="74" fillId="0" borderId="67" xfId="1" applyFont="1" applyBorder="1" applyAlignment="1">
      <alignment horizontal="right" vertical="center"/>
    </xf>
    <xf numFmtId="39" fontId="74" fillId="0" borderId="31" xfId="1" applyNumberFormat="1" applyFont="1" applyBorder="1" applyAlignment="1">
      <alignment horizontal="right" vertical="center"/>
    </xf>
    <xf numFmtId="39" fontId="16" fillId="4" borderId="67" xfId="9" applyNumberFormat="1" applyFont="1" applyFill="1" applyBorder="1" applyAlignment="1">
      <alignment horizontal="right" vertical="center"/>
    </xf>
    <xf numFmtId="39" fontId="16" fillId="4" borderId="36" xfId="9" applyNumberFormat="1" applyFont="1" applyFill="1" applyBorder="1" applyAlignment="1">
      <alignment vertical="center"/>
    </xf>
    <xf numFmtId="2" fontId="16" fillId="4" borderId="67" xfId="9" applyNumberFormat="1" applyFont="1" applyFill="1" applyBorder="1" applyAlignment="1">
      <alignment horizontal="right" vertical="center"/>
    </xf>
    <xf numFmtId="39" fontId="16" fillId="4" borderId="31" xfId="9" applyNumberFormat="1" applyFont="1" applyFill="1" applyBorder="1" applyAlignment="1">
      <alignment horizontal="right" vertical="center"/>
    </xf>
    <xf numFmtId="39" fontId="16" fillId="4" borderId="0" xfId="9" applyNumberFormat="1" applyFont="1" applyFill="1" applyBorder="1" applyAlignment="1">
      <alignment horizontal="right" vertical="center"/>
    </xf>
    <xf numFmtId="39" fontId="16" fillId="4" borderId="100" xfId="9" applyNumberFormat="1" applyFont="1" applyFill="1" applyBorder="1" applyAlignment="1">
      <alignment horizontal="right" vertical="center"/>
    </xf>
    <xf numFmtId="0" fontId="89" fillId="4" borderId="155" xfId="0" applyFont="1" applyFill="1" applyBorder="1" applyAlignment="1">
      <alignment horizontal="center" vertical="center"/>
    </xf>
    <xf numFmtId="0" fontId="10" fillId="4" borderId="152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/>
    </xf>
    <xf numFmtId="0" fontId="10" fillId="4" borderId="159" xfId="0" applyFont="1" applyFill="1" applyBorder="1" applyAlignment="1">
      <alignment horizontal="center" vertical="center" wrapText="1"/>
    </xf>
    <xf numFmtId="0" fontId="10" fillId="4" borderId="148" xfId="0" applyFont="1" applyFill="1" applyBorder="1" applyAlignment="1">
      <alignment horizontal="center" vertical="center"/>
    </xf>
    <xf numFmtId="0" fontId="89" fillId="4" borderId="156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0" fontId="89" fillId="4" borderId="148" xfId="0" applyFont="1" applyFill="1" applyBorder="1" applyAlignment="1">
      <alignment horizontal="center" vertical="center"/>
    </xf>
    <xf numFmtId="0" fontId="89" fillId="4" borderId="150" xfId="0" applyFont="1" applyFill="1" applyBorder="1" applyAlignment="1">
      <alignment horizontal="center" vertical="center"/>
    </xf>
    <xf numFmtId="0" fontId="103" fillId="4" borderId="189" xfId="0" applyFont="1" applyFill="1" applyBorder="1" applyAlignment="1">
      <alignment vertical="center"/>
    </xf>
    <xf numFmtId="43" fontId="16" fillId="4" borderId="67" xfId="1" applyFont="1" applyFill="1" applyBorder="1" applyAlignment="1">
      <alignment horizontal="center" vertical="center"/>
    </xf>
    <xf numFmtId="0" fontId="103" fillId="4" borderId="27" xfId="0" applyFont="1" applyFill="1" applyBorder="1" applyAlignment="1">
      <alignment vertical="center"/>
    </xf>
    <xf numFmtId="0" fontId="103" fillId="4" borderId="27" xfId="0" applyFont="1" applyFill="1" applyBorder="1" applyAlignment="1">
      <alignment vertical="center" wrapText="1"/>
    </xf>
    <xf numFmtId="43" fontId="28" fillId="4" borderId="0" xfId="43" applyNumberFormat="1" applyFont="1" applyFill="1" applyBorder="1" applyAlignment="1">
      <alignment vertical="center"/>
    </xf>
    <xf numFmtId="43" fontId="28" fillId="4" borderId="0" xfId="1" applyFont="1" applyFill="1" applyBorder="1" applyAlignment="1">
      <alignment vertical="center"/>
    </xf>
    <xf numFmtId="43" fontId="28" fillId="4" borderId="89" xfId="43" applyNumberFormat="1" applyFont="1" applyFill="1" applyBorder="1" applyAlignment="1">
      <alignment vertical="center"/>
    </xf>
    <xf numFmtId="0" fontId="67" fillId="4" borderId="1" xfId="0" applyFont="1" applyFill="1" applyBorder="1" applyAlignment="1">
      <alignment vertical="center"/>
    </xf>
    <xf numFmtId="0" fontId="88" fillId="4" borderId="1" xfId="0" applyFont="1" applyFill="1" applyBorder="1" applyAlignment="1">
      <alignment horizontal="center" vertical="center"/>
    </xf>
    <xf numFmtId="43" fontId="88" fillId="4" borderId="67" xfId="6" applyFont="1" applyFill="1" applyBorder="1" applyAlignment="1">
      <alignment vertical="center"/>
    </xf>
    <xf numFmtId="43" fontId="88" fillId="4" borderId="68" xfId="6" applyFont="1" applyFill="1" applyBorder="1" applyAlignment="1">
      <alignment vertical="center"/>
    </xf>
    <xf numFmtId="43" fontId="16" fillId="4" borderId="68" xfId="6" applyFont="1" applyFill="1" applyBorder="1" applyAlignment="1">
      <alignment horizontal="center" vertical="center"/>
    </xf>
    <xf numFmtId="43" fontId="16" fillId="4" borderId="67" xfId="6" applyFont="1" applyFill="1" applyBorder="1" applyAlignment="1">
      <alignment horizontal="center" vertical="center"/>
    </xf>
    <xf numFmtId="43" fontId="16" fillId="4" borderId="31" xfId="6" applyFont="1" applyFill="1" applyBorder="1" applyAlignment="1">
      <alignment horizontal="center" vertical="center"/>
    </xf>
    <xf numFmtId="43" fontId="88" fillId="4" borderId="100" xfId="6" applyFont="1" applyFill="1" applyBorder="1" applyAlignment="1">
      <alignment vertical="center"/>
    </xf>
    <xf numFmtId="43" fontId="88" fillId="4" borderId="4" xfId="6" applyFont="1" applyFill="1" applyBorder="1" applyAlignment="1">
      <alignment horizontal="center" vertical="center"/>
    </xf>
    <xf numFmtId="167" fontId="16" fillId="4" borderId="67" xfId="9" applyNumberFormat="1" applyFont="1" applyFill="1" applyBorder="1" applyAlignment="1">
      <alignment horizontal="center" vertical="center"/>
    </xf>
    <xf numFmtId="39" fontId="88" fillId="4" borderId="31" xfId="6" applyNumberFormat="1" applyFont="1" applyFill="1" applyBorder="1" applyAlignment="1">
      <alignment horizontal="right" vertical="center"/>
    </xf>
    <xf numFmtId="2" fontId="16" fillId="4" borderId="68" xfId="9" applyNumberFormat="1" applyFont="1" applyFill="1" applyBorder="1" applyAlignment="1">
      <alignment horizontal="right" vertical="center"/>
    </xf>
    <xf numFmtId="2" fontId="16" fillId="4" borderId="96" xfId="9" applyNumberFormat="1" applyFont="1" applyFill="1" applyBorder="1" applyAlignment="1">
      <alignment horizontal="right" vertical="center"/>
    </xf>
    <xf numFmtId="2" fontId="16" fillId="4" borderId="31" xfId="9" applyNumberFormat="1" applyFont="1" applyFill="1" applyBorder="1" applyAlignment="1">
      <alignment horizontal="right" vertical="center"/>
    </xf>
    <xf numFmtId="2" fontId="16" fillId="4" borderId="27" xfId="9" applyNumberFormat="1" applyFont="1" applyFill="1" applyBorder="1" applyAlignment="1">
      <alignment horizontal="right"/>
    </xf>
    <xf numFmtId="2" fontId="16" fillId="4" borderId="100" xfId="9" applyNumberFormat="1" applyFont="1" applyFill="1" applyBorder="1" applyAlignment="1">
      <alignment horizontal="right" vertical="center"/>
    </xf>
    <xf numFmtId="39" fontId="16" fillId="4" borderId="137" xfId="9" applyNumberFormat="1" applyFont="1" applyFill="1" applyBorder="1" applyAlignment="1">
      <alignment vertical="center"/>
    </xf>
    <xf numFmtId="39" fontId="16" fillId="4" borderId="141" xfId="9" applyNumberFormat="1" applyFont="1" applyFill="1" applyBorder="1" applyAlignment="1">
      <alignment vertical="center"/>
    </xf>
    <xf numFmtId="39" fontId="16" fillId="4" borderId="68" xfId="9" applyNumberFormat="1" applyFont="1" applyFill="1" applyBorder="1" applyAlignment="1">
      <alignment vertical="center"/>
    </xf>
    <xf numFmtId="39" fontId="16" fillId="4" borderId="92" xfId="9" applyNumberFormat="1" applyFont="1" applyFill="1" applyBorder="1" applyAlignment="1">
      <alignment vertical="center"/>
    </xf>
    <xf numFmtId="39" fontId="16" fillId="4" borderId="93" xfId="9" applyNumberFormat="1" applyFont="1" applyFill="1" applyBorder="1" applyAlignment="1">
      <alignment vertical="center"/>
    </xf>
    <xf numFmtId="39" fontId="16" fillId="4" borderId="2" xfId="9" applyNumberFormat="1" applyFont="1" applyFill="1" applyBorder="1" applyAlignment="1">
      <alignment vertical="center"/>
    </xf>
    <xf numFmtId="39" fontId="16" fillId="4" borderId="52" xfId="9" applyNumberFormat="1" applyFont="1" applyFill="1" applyBorder="1" applyAlignment="1">
      <alignment vertical="center"/>
    </xf>
    <xf numFmtId="43" fontId="16" fillId="4" borderId="27" xfId="6" applyFont="1" applyFill="1" applyBorder="1" applyAlignment="1">
      <alignment horizontal="center" vertical="center"/>
    </xf>
    <xf numFmtId="2" fontId="16" fillId="4" borderId="67" xfId="6" applyNumberFormat="1" applyFont="1" applyFill="1" applyBorder="1" applyAlignment="1">
      <alignment horizontal="right" vertical="center"/>
    </xf>
    <xf numFmtId="39" fontId="16" fillId="4" borderId="67" xfId="6" applyNumberFormat="1" applyFont="1" applyFill="1" applyBorder="1" applyAlignment="1">
      <alignment horizontal="right" vertical="center"/>
    </xf>
    <xf numFmtId="39" fontId="16" fillId="4" borderId="31" xfId="6" applyNumberFormat="1" applyFont="1" applyFill="1" applyBorder="1" applyAlignment="1">
      <alignment horizontal="right" vertical="center"/>
    </xf>
    <xf numFmtId="0" fontId="27" fillId="4" borderId="48" xfId="43" applyFont="1" applyFill="1" applyBorder="1" applyAlignment="1">
      <alignment vertical="center" wrapText="1"/>
    </xf>
    <xf numFmtId="0" fontId="74" fillId="4" borderId="63" xfId="0" applyFont="1" applyFill="1" applyBorder="1" applyAlignment="1">
      <alignment horizontal="center" vertical="center"/>
    </xf>
    <xf numFmtId="0" fontId="109" fillId="4" borderId="0" xfId="0" applyFont="1" applyFill="1" applyAlignment="1">
      <alignment vertical="center"/>
    </xf>
    <xf numFmtId="0" fontId="110" fillId="4" borderId="0" xfId="0" applyFont="1" applyFill="1"/>
    <xf numFmtId="0" fontId="112" fillId="4" borderId="0" xfId="0" applyFont="1" applyFill="1" applyAlignment="1">
      <alignment horizontal="center" vertical="center"/>
    </xf>
    <xf numFmtId="0" fontId="112" fillId="4" borderId="153" xfId="0" applyFont="1" applyFill="1" applyBorder="1" applyAlignment="1">
      <alignment horizontal="center" vertical="center" wrapText="1"/>
    </xf>
    <xf numFmtId="0" fontId="112" fillId="4" borderId="136" xfId="0" applyFont="1" applyFill="1" applyBorder="1" applyAlignment="1">
      <alignment horizontal="center" vertical="center"/>
    </xf>
    <xf numFmtId="0" fontId="97" fillId="4" borderId="155" xfId="0" applyFont="1" applyFill="1" applyBorder="1" applyAlignment="1">
      <alignment horizontal="center" vertical="center"/>
    </xf>
    <xf numFmtId="0" fontId="107" fillId="4" borderId="152" xfId="0" applyFont="1" applyFill="1" applyBorder="1" applyAlignment="1">
      <alignment horizontal="center" vertical="center" wrapText="1"/>
    </xf>
    <xf numFmtId="0" fontId="107" fillId="4" borderId="74" xfId="0" applyFont="1" applyFill="1" applyBorder="1" applyAlignment="1">
      <alignment horizontal="center" vertical="center"/>
    </xf>
    <xf numFmtId="0" fontId="107" fillId="4" borderId="159" xfId="0" applyFont="1" applyFill="1" applyBorder="1" applyAlignment="1">
      <alignment horizontal="center" vertical="center" wrapText="1"/>
    </xf>
    <xf numFmtId="0" fontId="107" fillId="4" borderId="148" xfId="0" applyFont="1" applyFill="1" applyBorder="1" applyAlignment="1">
      <alignment horizontal="center" vertical="center"/>
    </xf>
    <xf numFmtId="0" fontId="97" fillId="4" borderId="156" xfId="0" applyFont="1" applyFill="1" applyBorder="1" applyAlignment="1">
      <alignment horizontal="center" vertical="center"/>
    </xf>
    <xf numFmtId="0" fontId="107" fillId="4" borderId="75" xfId="0" applyFont="1" applyFill="1" applyBorder="1" applyAlignment="1">
      <alignment horizontal="center" vertical="center"/>
    </xf>
    <xf numFmtId="0" fontId="107" fillId="4" borderId="76" xfId="0" applyFont="1" applyFill="1" applyBorder="1" applyAlignment="1">
      <alignment horizontal="center" vertical="center"/>
    </xf>
    <xf numFmtId="0" fontId="97" fillId="4" borderId="148" xfId="0" applyFont="1" applyFill="1" applyBorder="1" applyAlignment="1">
      <alignment horizontal="center" vertical="center"/>
    </xf>
    <xf numFmtId="0" fontId="97" fillId="4" borderId="150" xfId="0" applyFont="1" applyFill="1" applyBorder="1" applyAlignment="1">
      <alignment horizontal="center" vertical="center"/>
    </xf>
    <xf numFmtId="0" fontId="113" fillId="4" borderId="0" xfId="0" applyFont="1" applyFill="1" applyBorder="1"/>
    <xf numFmtId="0" fontId="95" fillId="4" borderId="144" xfId="0" applyFont="1" applyFill="1" applyBorder="1" applyAlignment="1">
      <alignment horizontal="center" vertical="center"/>
    </xf>
    <xf numFmtId="0" fontId="99" fillId="4" borderId="48" xfId="0" applyFont="1" applyFill="1" applyBorder="1" applyAlignment="1">
      <alignment horizontal="center" vertical="center"/>
    </xf>
    <xf numFmtId="0" fontId="95" fillId="4" borderId="27" xfId="0" applyFont="1" applyFill="1" applyBorder="1" applyAlignment="1">
      <alignment horizontal="center" vertical="center"/>
    </xf>
    <xf numFmtId="2" fontId="95" fillId="4" borderId="31" xfId="1" applyNumberFormat="1" applyFont="1" applyFill="1" applyBorder="1" applyAlignment="1">
      <alignment horizontal="right" vertical="center"/>
    </xf>
    <xf numFmtId="2" fontId="95" fillId="4" borderId="67" xfId="1" applyNumberFormat="1" applyFont="1" applyFill="1" applyBorder="1" applyAlignment="1">
      <alignment horizontal="right" vertical="center"/>
    </xf>
    <xf numFmtId="2" fontId="95" fillId="4" borderId="68" xfId="1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103" fillId="4" borderId="1" xfId="41" applyFont="1" applyFill="1" applyBorder="1" applyAlignment="1">
      <alignment horizontal="left" vertical="center"/>
    </xf>
    <xf numFmtId="43" fontId="95" fillId="4" borderId="31" xfId="1" applyFont="1" applyFill="1" applyBorder="1" applyAlignment="1">
      <alignment horizontal="center" vertical="center"/>
    </xf>
    <xf numFmtId="43" fontId="95" fillId="4" borderId="68" xfId="1" applyFont="1" applyFill="1" applyBorder="1" applyAlignment="1">
      <alignment horizontal="center" vertical="center"/>
    </xf>
    <xf numFmtId="43" fontId="95" fillId="4" borderId="67" xfId="1" applyFont="1" applyFill="1" applyBorder="1" applyAlignment="1">
      <alignment horizontal="center" vertical="center"/>
    </xf>
    <xf numFmtId="39" fontId="95" fillId="4" borderId="31" xfId="1" applyNumberFormat="1" applyFont="1" applyFill="1" applyBorder="1" applyAlignment="1">
      <alignment horizontal="right" vertical="center"/>
    </xf>
    <xf numFmtId="39" fontId="95" fillId="4" borderId="67" xfId="1" applyNumberFormat="1" applyFont="1" applyFill="1" applyBorder="1" applyAlignment="1">
      <alignment horizontal="right" vertical="center"/>
    </xf>
    <xf numFmtId="39" fontId="95" fillId="4" borderId="68" xfId="1" applyNumberFormat="1" applyFont="1" applyFill="1" applyBorder="1" applyAlignment="1">
      <alignment horizontal="right" vertical="center"/>
    </xf>
    <xf numFmtId="0" fontId="95" fillId="4" borderId="2" xfId="48" applyFont="1" applyFill="1" applyBorder="1" applyAlignment="1">
      <alignment horizontal="center" vertical="center" wrapText="1"/>
    </xf>
    <xf numFmtId="0" fontId="95" fillId="4" borderId="67" xfId="48" applyFont="1" applyFill="1" applyBorder="1" applyAlignment="1">
      <alignment horizontal="center" vertical="center" wrapText="1"/>
    </xf>
    <xf numFmtId="0" fontId="95" fillId="4" borderId="4" xfId="48" applyFont="1" applyFill="1" applyBorder="1" applyAlignment="1">
      <alignment horizontal="center" vertical="center" wrapText="1"/>
    </xf>
    <xf numFmtId="0" fontId="96" fillId="4" borderId="1" xfId="0" applyFont="1" applyFill="1" applyBorder="1" applyAlignment="1">
      <alignment vertical="center"/>
    </xf>
    <xf numFmtId="0" fontId="115" fillId="4" borderId="31" xfId="0" applyFont="1" applyFill="1" applyBorder="1" applyAlignment="1">
      <alignment horizontal="center" vertical="center"/>
    </xf>
    <xf numFmtId="0" fontId="115" fillId="4" borderId="68" xfId="0" applyFont="1" applyFill="1" applyBorder="1" applyAlignment="1">
      <alignment horizontal="center" vertical="center"/>
    </xf>
    <xf numFmtId="0" fontId="95" fillId="4" borderId="1" xfId="0" applyFont="1" applyFill="1" applyBorder="1" applyAlignment="1">
      <alignment horizontal="center" vertical="center"/>
    </xf>
    <xf numFmtId="0" fontId="103" fillId="4" borderId="0" xfId="0" applyFont="1" applyFill="1" applyAlignment="1">
      <alignment vertical="center"/>
    </xf>
    <xf numFmtId="0" fontId="100" fillId="5" borderId="95" xfId="0" applyFont="1" applyFill="1" applyBorder="1" applyAlignment="1">
      <alignment horizontal="center" vertical="center" wrapText="1"/>
    </xf>
    <xf numFmtId="0" fontId="100" fillId="4" borderId="95" xfId="0" applyFont="1" applyFill="1" applyBorder="1" applyAlignment="1">
      <alignment horizontal="center" vertical="center"/>
    </xf>
    <xf numFmtId="2" fontId="100" fillId="4" borderId="95" xfId="56" applyNumberFormat="1" applyFont="1" applyFill="1" applyBorder="1" applyAlignment="1">
      <alignment horizontal="center" vertical="center"/>
    </xf>
    <xf numFmtId="43" fontId="100" fillId="4" borderId="95" xfId="1" applyNumberFormat="1" applyFont="1" applyFill="1" applyBorder="1" applyAlignment="1">
      <alignment horizontal="center" vertical="center" wrapText="1"/>
    </xf>
    <xf numFmtId="0" fontId="103" fillId="4" borderId="1" xfId="0" applyFont="1" applyFill="1" applyBorder="1" applyAlignment="1">
      <alignment vertical="center"/>
    </xf>
    <xf numFmtId="2" fontId="100" fillId="6" borderId="95" xfId="56" applyNumberFormat="1" applyFont="1" applyFill="1" applyBorder="1" applyAlignment="1">
      <alignment horizontal="center" vertical="center"/>
    </xf>
    <xf numFmtId="0" fontId="96" fillId="4" borderId="1" xfId="0" applyFont="1" applyFill="1" applyBorder="1" applyAlignment="1">
      <alignment vertical="center" wrapText="1"/>
    </xf>
    <xf numFmtId="0" fontId="115" fillId="4" borderId="31" xfId="12" applyNumberFormat="1" applyFont="1" applyFill="1" applyBorder="1" applyAlignment="1">
      <alignment horizontal="center" vertical="center" wrapText="1"/>
    </xf>
    <xf numFmtId="0" fontId="115" fillId="4" borderId="68" xfId="12" applyNumberFormat="1" applyFont="1" applyFill="1" applyBorder="1" applyAlignment="1">
      <alignment horizontal="center" vertical="center" wrapText="1"/>
    </xf>
    <xf numFmtId="0" fontId="99" fillId="4" borderId="95" xfId="0" applyFont="1" applyFill="1" applyBorder="1" applyAlignment="1">
      <alignment horizontal="center" vertical="center"/>
    </xf>
    <xf numFmtId="0" fontId="103" fillId="4" borderId="44" xfId="0" applyFont="1" applyFill="1" applyBorder="1" applyAlignment="1">
      <alignment vertical="center"/>
    </xf>
    <xf numFmtId="0" fontId="103" fillId="4" borderId="1" xfId="0" applyFont="1" applyFill="1" applyBorder="1" applyAlignment="1">
      <alignment vertical="center" wrapText="1"/>
    </xf>
    <xf numFmtId="0" fontId="103" fillId="4" borderId="1" xfId="0" applyFont="1" applyFill="1" applyBorder="1" applyAlignment="1">
      <alignment horizontal="left" vertical="center" wrapText="1"/>
    </xf>
    <xf numFmtId="0" fontId="103" fillId="4" borderId="1" xfId="41" applyFont="1" applyFill="1" applyBorder="1" applyAlignment="1">
      <alignment horizontal="left" vertical="center" wrapText="1"/>
    </xf>
    <xf numFmtId="168" fontId="95" fillId="4" borderId="2" xfId="0" applyNumberFormat="1" applyFont="1" applyFill="1" applyBorder="1" applyAlignment="1">
      <alignment horizontal="center" vertical="center"/>
    </xf>
    <xf numFmtId="168" fontId="95" fillId="4" borderId="4" xfId="0" applyNumberFormat="1" applyFont="1" applyFill="1" applyBorder="1" applyAlignment="1">
      <alignment horizontal="center" vertical="center"/>
    </xf>
    <xf numFmtId="0" fontId="95" fillId="4" borderId="4" xfId="0" applyFont="1" applyFill="1" applyBorder="1" applyAlignment="1">
      <alignment horizontal="center" vertical="center"/>
    </xf>
    <xf numFmtId="0" fontId="103" fillId="4" borderId="1" xfId="48" applyFont="1" applyFill="1" applyBorder="1" applyAlignment="1">
      <alignment horizontal="left" vertical="center" wrapText="1"/>
    </xf>
    <xf numFmtId="0" fontId="96" fillId="4" borderId="32" xfId="0" applyFont="1" applyFill="1" applyBorder="1" applyAlignment="1">
      <alignment vertical="center"/>
    </xf>
    <xf numFmtId="0" fontId="95" fillId="4" borderId="31" xfId="0" applyFont="1" applyFill="1" applyBorder="1" applyAlignment="1">
      <alignment horizontal="center" vertical="center"/>
    </xf>
    <xf numFmtId="0" fontId="95" fillId="4" borderId="68" xfId="0" applyFont="1" applyFill="1" applyBorder="1" applyAlignment="1">
      <alignment horizontal="center" vertical="center"/>
    </xf>
    <xf numFmtId="0" fontId="95" fillId="4" borderId="2" xfId="0" applyFont="1" applyFill="1" applyBorder="1" applyAlignment="1">
      <alignment horizontal="center" vertical="center"/>
    </xf>
    <xf numFmtId="0" fontId="103" fillId="4" borderId="0" xfId="0" applyFont="1" applyFill="1" applyAlignment="1">
      <alignment horizontal="center" vertical="center"/>
    </xf>
    <xf numFmtId="0" fontId="103" fillId="4" borderId="13" xfId="0" applyFont="1" applyFill="1" applyBorder="1" applyAlignment="1">
      <alignment vertical="center"/>
    </xf>
    <xf numFmtId="0" fontId="103" fillId="4" borderId="13" xfId="0" applyFont="1" applyFill="1" applyBorder="1" applyAlignment="1">
      <alignment horizontal="center" vertical="center"/>
    </xf>
    <xf numFmtId="0" fontId="103" fillId="4" borderId="0" xfId="0" applyFont="1" applyFill="1" applyBorder="1" applyAlignment="1">
      <alignment vertical="center"/>
    </xf>
    <xf numFmtId="0" fontId="103" fillId="4" borderId="0" xfId="0" applyFont="1" applyFill="1" applyBorder="1" applyAlignment="1">
      <alignment horizontal="center" vertical="center"/>
    </xf>
    <xf numFmtId="0" fontId="116" fillId="4" borderId="0" xfId="0" applyFont="1" applyFill="1" applyAlignment="1">
      <alignment vertical="center"/>
    </xf>
    <xf numFmtId="43" fontId="103" fillId="4" borderId="0" xfId="1" applyFont="1" applyFill="1" applyAlignment="1">
      <alignment vertical="center"/>
    </xf>
    <xf numFmtId="43" fontId="103" fillId="4" borderId="44" xfId="1" applyFont="1" applyFill="1" applyBorder="1" applyAlignment="1">
      <alignment vertical="center"/>
    </xf>
    <xf numFmtId="0" fontId="34" fillId="2" borderId="136" xfId="0" applyFont="1" applyFill="1" applyBorder="1" applyAlignment="1">
      <alignment horizontal="center" vertical="center"/>
    </xf>
    <xf numFmtId="0" fontId="34" fillId="2" borderId="154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 vertical="center"/>
    </xf>
    <xf numFmtId="0" fontId="34" fillId="2" borderId="153" xfId="0" applyFont="1" applyFill="1" applyBorder="1" applyAlignment="1">
      <alignment horizontal="center" vertical="center" wrapText="1"/>
    </xf>
    <xf numFmtId="0" fontId="69" fillId="0" borderId="0" xfId="43" applyNumberFormat="1" applyFont="1" applyFill="1" applyAlignment="1">
      <alignment horizontal="left" vertical="center"/>
    </xf>
    <xf numFmtId="0" fontId="74" fillId="4" borderId="144" xfId="39" quotePrefix="1" applyFont="1" applyFill="1" applyBorder="1" applyAlignment="1">
      <alignment horizontal="center" vertical="center"/>
    </xf>
    <xf numFmtId="0" fontId="18" fillId="4" borderId="31" xfId="42" applyFont="1" applyFill="1" applyBorder="1" applyAlignment="1">
      <alignment horizontal="center" vertical="center"/>
    </xf>
    <xf numFmtId="0" fontId="18" fillId="4" borderId="67" xfId="42" applyFont="1" applyFill="1" applyBorder="1" applyAlignment="1">
      <alignment horizontal="center" vertical="center"/>
    </xf>
    <xf numFmtId="0" fontId="18" fillId="4" borderId="68" xfId="47" applyFont="1" applyFill="1" applyBorder="1" applyAlignment="1">
      <alignment horizontal="center" vertical="center" wrapText="1"/>
    </xf>
    <xf numFmtId="0" fontId="67" fillId="4" borderId="27" xfId="0" applyFont="1" applyFill="1" applyBorder="1" applyAlignment="1">
      <alignment horizontal="left" vertical="center" wrapText="1"/>
    </xf>
    <xf numFmtId="0" fontId="74" fillId="4" borderId="1" xfId="1" applyNumberFormat="1" applyFont="1" applyFill="1" applyBorder="1" applyAlignment="1">
      <alignment horizontal="center" vertical="center"/>
    </xf>
    <xf numFmtId="43" fontId="88" fillId="4" borderId="100" xfId="1" applyFont="1" applyFill="1" applyBorder="1" applyAlignment="1">
      <alignment horizontal="center" vertical="center"/>
    </xf>
    <xf numFmtId="43" fontId="74" fillId="4" borderId="31" xfId="1" applyFont="1" applyFill="1" applyBorder="1" applyAlignment="1">
      <alignment horizontal="right" vertical="center"/>
    </xf>
    <xf numFmtId="39" fontId="74" fillId="4" borderId="67" xfId="1" applyNumberFormat="1" applyFont="1" applyFill="1" applyBorder="1" applyAlignment="1">
      <alignment horizontal="right" vertical="center"/>
    </xf>
    <xf numFmtId="43" fontId="74" fillId="4" borderId="68" xfId="1" applyFont="1" applyFill="1" applyBorder="1" applyAlignment="1">
      <alignment horizontal="right" vertical="center"/>
    </xf>
    <xf numFmtId="43" fontId="74" fillId="4" borderId="100" xfId="1" applyFont="1" applyFill="1" applyBorder="1" applyAlignment="1">
      <alignment horizontal="right" vertical="center"/>
    </xf>
    <xf numFmtId="2" fontId="74" fillId="4" borderId="67" xfId="1" applyNumberFormat="1" applyFont="1" applyFill="1" applyBorder="1" applyAlignment="1">
      <alignment horizontal="right" vertical="center"/>
    </xf>
    <xf numFmtId="43" fontId="74" fillId="4" borderId="96" xfId="1" applyFont="1" applyFill="1" applyBorder="1" applyAlignment="1">
      <alignment horizontal="right" vertical="center"/>
    </xf>
    <xf numFmtId="39" fontId="74" fillId="4" borderId="31" xfId="1" applyNumberFormat="1" applyFont="1" applyFill="1" applyBorder="1" applyAlignment="1">
      <alignment horizontal="right" vertical="center"/>
    </xf>
    <xf numFmtId="43" fontId="74" fillId="4" borderId="67" xfId="1" applyFont="1" applyFill="1" applyBorder="1" applyAlignment="1">
      <alignment horizontal="right" vertical="center"/>
    </xf>
    <xf numFmtId="39" fontId="74" fillId="4" borderId="100" xfId="1" applyNumberFormat="1" applyFont="1" applyFill="1" applyBorder="1" applyAlignment="1">
      <alignment horizontal="right" vertical="center"/>
    </xf>
    <xf numFmtId="4" fontId="67" fillId="4" borderId="2" xfId="43" applyNumberFormat="1" applyFont="1" applyFill="1" applyBorder="1" applyAlignment="1">
      <alignment horizontal="right" vertical="center"/>
    </xf>
    <xf numFmtId="0" fontId="67" fillId="4" borderId="95" xfId="43" applyFont="1" applyFill="1" applyBorder="1" applyAlignment="1">
      <alignment vertical="center"/>
    </xf>
    <xf numFmtId="0" fontId="67" fillId="4" borderId="10" xfId="43" applyFont="1" applyFill="1" applyBorder="1" applyAlignment="1">
      <alignment vertical="center"/>
    </xf>
    <xf numFmtId="0" fontId="88" fillId="4" borderId="31" xfId="0" applyFont="1" applyFill="1" applyBorder="1" applyAlignment="1">
      <alignment horizontal="left" vertical="center"/>
    </xf>
    <xf numFmtId="0" fontId="88" fillId="4" borderId="68" xfId="43" applyFont="1" applyFill="1" applyBorder="1" applyAlignment="1">
      <alignment vertical="center"/>
    </xf>
    <xf numFmtId="2" fontId="74" fillId="4" borderId="100" xfId="1" applyNumberFormat="1" applyFont="1" applyFill="1" applyBorder="1" applyAlignment="1">
      <alignment horizontal="right" vertical="center"/>
    </xf>
    <xf numFmtId="2" fontId="74" fillId="4" borderId="96" xfId="1" applyNumberFormat="1" applyFont="1" applyFill="1" applyBorder="1" applyAlignment="1">
      <alignment horizontal="right" vertical="center"/>
    </xf>
    <xf numFmtId="2" fontId="74" fillId="4" borderId="31" xfId="1" applyNumberFormat="1" applyFont="1" applyFill="1" applyBorder="1" applyAlignment="1">
      <alignment horizontal="right" vertical="center"/>
    </xf>
    <xf numFmtId="2" fontId="74" fillId="4" borderId="68" xfId="1" applyNumberFormat="1" applyFont="1" applyFill="1" applyBorder="1" applyAlignment="1">
      <alignment horizontal="right" vertical="center"/>
    </xf>
    <xf numFmtId="39" fontId="74" fillId="4" borderId="68" xfId="1" applyNumberFormat="1" applyFont="1" applyFill="1" applyBorder="1" applyAlignment="1">
      <alignment horizontal="right" vertical="center"/>
    </xf>
    <xf numFmtId="4" fontId="67" fillId="4" borderId="2" xfId="43" applyNumberFormat="1" applyFont="1" applyFill="1" applyBorder="1" applyAlignment="1">
      <alignment horizontal="center" vertical="center"/>
    </xf>
    <xf numFmtId="0" fontId="67" fillId="0" borderId="0" xfId="43" applyFont="1" applyFill="1" applyBorder="1" applyAlignment="1">
      <alignment vertical="center" wrapText="1"/>
    </xf>
    <xf numFmtId="0" fontId="74" fillId="0" borderId="0" xfId="1" applyNumberFormat="1" applyFont="1" applyFill="1" applyBorder="1" applyAlignment="1">
      <alignment horizontal="center" vertical="center" wrapText="1"/>
    </xf>
    <xf numFmtId="43" fontId="74" fillId="0" borderId="0" xfId="1" applyFont="1" applyFill="1" applyBorder="1" applyAlignment="1">
      <alignment horizontal="center" vertical="center"/>
    </xf>
    <xf numFmtId="43" fontId="74" fillId="2" borderId="0" xfId="1" applyFont="1" applyFill="1" applyBorder="1" applyAlignment="1">
      <alignment horizontal="right" vertical="center"/>
    </xf>
    <xf numFmtId="4" fontId="67" fillId="2" borderId="0" xfId="43" applyNumberFormat="1" applyFont="1" applyFill="1" applyBorder="1" applyAlignment="1">
      <alignment horizontal="right" vertical="center"/>
    </xf>
    <xf numFmtId="0" fontId="34" fillId="2" borderId="136" xfId="0" applyFont="1" applyFill="1" applyBorder="1" applyAlignment="1">
      <alignment horizontal="center" vertical="center"/>
    </xf>
    <xf numFmtId="0" fontId="0" fillId="0" borderId="0" xfId="0"/>
    <xf numFmtId="0" fontId="117" fillId="2" borderId="0" xfId="43" applyFont="1" applyFill="1" applyBorder="1" applyAlignment="1">
      <alignment vertical="center"/>
    </xf>
    <xf numFmtId="0" fontId="117" fillId="2" borderId="0" xfId="43" applyFont="1" applyFill="1" applyAlignment="1">
      <alignment vertical="center"/>
    </xf>
    <xf numFmtId="0" fontId="33" fillId="2" borderId="0" xfId="43" applyFont="1" applyFill="1" applyAlignment="1">
      <alignment horizontal="center" vertical="center"/>
    </xf>
    <xf numFmtId="0" fontId="33" fillId="0" borderId="0" xfId="43" applyFont="1" applyFill="1" applyAlignment="1">
      <alignment horizontal="center" vertical="center"/>
    </xf>
    <xf numFmtId="0" fontId="34" fillId="2" borderId="0" xfId="43" applyFont="1" applyFill="1" applyAlignment="1">
      <alignment horizontal="center" vertical="center"/>
    </xf>
    <xf numFmtId="0" fontId="29" fillId="2" borderId="0" xfId="43" applyFont="1" applyFill="1" applyAlignment="1">
      <alignment vertical="center"/>
    </xf>
    <xf numFmtId="0" fontId="29" fillId="2" borderId="0" xfId="43" applyFont="1" applyFill="1" applyBorder="1" applyAlignment="1">
      <alignment vertical="center"/>
    </xf>
    <xf numFmtId="0" fontId="49" fillId="2" borderId="0" xfId="43" applyFont="1" applyFill="1" applyBorder="1" applyAlignment="1">
      <alignment vertical="center"/>
    </xf>
    <xf numFmtId="0" fontId="49" fillId="2" borderId="0" xfId="43" applyFont="1" applyFill="1" applyAlignment="1">
      <alignment vertical="center"/>
    </xf>
    <xf numFmtId="0" fontId="79" fillId="0" borderId="56" xfId="0" applyFont="1" applyBorder="1" applyAlignment="1">
      <alignment horizontal="center" vertical="center"/>
    </xf>
    <xf numFmtId="0" fontId="0" fillId="0" borderId="1" xfId="0" applyBorder="1"/>
    <xf numFmtId="0" fontId="0" fillId="0" borderId="95" xfId="0" applyBorder="1"/>
    <xf numFmtId="0" fontId="88" fillId="0" borderId="1" xfId="0" applyFont="1" applyBorder="1" applyAlignment="1">
      <alignment horizontal="center" vertical="center"/>
    </xf>
    <xf numFmtId="39" fontId="88" fillId="0" borderId="31" xfId="9" applyNumberFormat="1" applyFont="1" applyFill="1" applyBorder="1" applyAlignment="1">
      <alignment horizontal="right" vertical="center"/>
    </xf>
    <xf numFmtId="2" fontId="88" fillId="0" borderId="67" xfId="9" applyNumberFormat="1" applyFont="1" applyFill="1" applyBorder="1" applyAlignment="1">
      <alignment horizontal="right" vertical="center"/>
    </xf>
    <xf numFmtId="39" fontId="88" fillId="0" borderId="68" xfId="9" applyNumberFormat="1" applyFont="1" applyFill="1" applyBorder="1" applyAlignment="1">
      <alignment horizontal="right" vertical="center"/>
    </xf>
    <xf numFmtId="39" fontId="88" fillId="0" borderId="67" xfId="9" applyNumberFormat="1" applyFont="1" applyFill="1" applyBorder="1" applyAlignment="1">
      <alignment horizontal="right" vertical="center"/>
    </xf>
    <xf numFmtId="2" fontId="88" fillId="0" borderId="31" xfId="9" applyNumberFormat="1" applyFont="1" applyFill="1" applyBorder="1" applyAlignment="1">
      <alignment horizontal="right" vertical="center"/>
    </xf>
    <xf numFmtId="43" fontId="16" fillId="0" borderId="67" xfId="9" applyFont="1" applyFill="1" applyBorder="1" applyAlignment="1">
      <alignment horizontal="right" vertical="center"/>
    </xf>
    <xf numFmtId="0" fontId="79" fillId="0" borderId="144" xfId="0" applyFont="1" applyBorder="1" applyAlignment="1">
      <alignment horizontal="center" vertical="center"/>
    </xf>
    <xf numFmtId="0" fontId="118" fillId="0" borderId="0" xfId="0" applyFont="1"/>
    <xf numFmtId="43" fontId="88" fillId="0" borderId="31" xfId="9" applyFont="1" applyFill="1" applyBorder="1" applyAlignment="1">
      <alignment horizontal="right" vertical="center"/>
    </xf>
    <xf numFmtId="0" fontId="88" fillId="0" borderId="31" xfId="0" applyFont="1" applyBorder="1" applyAlignment="1">
      <alignment horizontal="center" vertical="center"/>
    </xf>
    <xf numFmtId="0" fontId="88" fillId="0" borderId="67" xfId="0" applyFont="1" applyFill="1" applyBorder="1" applyAlignment="1">
      <alignment horizontal="center" vertical="center"/>
    </xf>
    <xf numFmtId="0" fontId="88" fillId="0" borderId="68" xfId="0" applyFont="1" applyFill="1" applyBorder="1" applyAlignment="1">
      <alignment horizontal="center" vertical="center"/>
    </xf>
    <xf numFmtId="0" fontId="96" fillId="0" borderId="27" xfId="0" applyFont="1" applyBorder="1" applyAlignment="1">
      <alignment vertical="center" wrapText="1"/>
    </xf>
    <xf numFmtId="0" fontId="95" fillId="0" borderId="96" xfId="0" applyFont="1" applyBorder="1" applyAlignment="1">
      <alignment horizontal="center" vertical="center"/>
    </xf>
    <xf numFmtId="43" fontId="88" fillId="0" borderId="67" xfId="9" applyFont="1" applyFill="1" applyBorder="1" applyAlignment="1">
      <alignment horizontal="right" vertical="center"/>
    </xf>
    <xf numFmtId="43" fontId="88" fillId="0" borderId="68" xfId="9" applyFont="1" applyFill="1" applyBorder="1" applyAlignment="1">
      <alignment horizontal="right" vertical="center"/>
    </xf>
    <xf numFmtId="2" fontId="88" fillId="0" borderId="68" xfId="9" applyNumberFormat="1" applyFont="1" applyFill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118" fillId="0" borderId="27" xfId="0" applyFont="1" applyBorder="1"/>
    <xf numFmtId="0" fontId="88" fillId="0" borderId="68" xfId="0" applyFont="1" applyBorder="1" applyAlignment="1">
      <alignment horizontal="center" vertical="center"/>
    </xf>
    <xf numFmtId="0" fontId="96" fillId="0" borderId="27" xfId="0" applyFont="1" applyBorder="1" applyAlignment="1">
      <alignment vertical="center"/>
    </xf>
    <xf numFmtId="0" fontId="88" fillId="0" borderId="67" xfId="0" applyFont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95" fillId="0" borderId="1" xfId="0" applyFont="1" applyBorder="1" applyAlignment="1">
      <alignment horizontal="center" vertical="center"/>
    </xf>
    <xf numFmtId="0" fontId="95" fillId="0" borderId="68" xfId="0" applyFont="1" applyBorder="1" applyAlignment="1">
      <alignment horizontal="center" vertical="center"/>
    </xf>
    <xf numFmtId="2" fontId="88" fillId="0" borderId="31" xfId="9" applyNumberFormat="1" applyFont="1" applyFill="1" applyBorder="1" applyAlignment="1">
      <alignment vertical="center"/>
    </xf>
    <xf numFmtId="2" fontId="88" fillId="0" borderId="67" xfId="9" applyNumberFormat="1" applyFont="1" applyFill="1" applyBorder="1" applyAlignment="1">
      <alignment vertical="center"/>
    </xf>
    <xf numFmtId="2" fontId="88" fillId="0" borderId="68" xfId="9" applyNumberFormat="1" applyFont="1" applyFill="1" applyBorder="1" applyAlignment="1">
      <alignment vertical="center"/>
    </xf>
    <xf numFmtId="0" fontId="16" fillId="2" borderId="4" xfId="48" applyFont="1" applyFill="1" applyBorder="1" applyAlignment="1">
      <alignment horizontal="center" vertical="center" wrapText="1"/>
    </xf>
    <xf numFmtId="0" fontId="118" fillId="0" borderId="27" xfId="0" applyFont="1" applyBorder="1" applyAlignment="1">
      <alignment horizontal="center" vertical="center"/>
    </xf>
    <xf numFmtId="0" fontId="0" fillId="0" borderId="193" xfId="0" applyBorder="1"/>
    <xf numFmtId="0" fontId="0" fillId="0" borderId="21" xfId="0" applyBorder="1"/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95" fillId="0" borderId="29" xfId="0" applyFont="1" applyBorder="1"/>
    <xf numFmtId="0" fontId="95" fillId="0" borderId="113" xfId="0" applyFont="1" applyBorder="1" applyAlignment="1">
      <alignment horizontal="center" vertical="center"/>
    </xf>
    <xf numFmtId="0" fontId="95" fillId="0" borderId="116" xfId="0" applyFont="1" applyBorder="1"/>
    <xf numFmtId="43" fontId="88" fillId="0" borderId="21" xfId="9" applyFont="1" applyBorder="1" applyAlignment="1">
      <alignment vertical="center"/>
    </xf>
    <xf numFmtId="43" fontId="95" fillId="0" borderId="115" xfId="9" applyFont="1" applyBorder="1" applyAlignment="1">
      <alignment vertical="center"/>
    </xf>
    <xf numFmtId="43" fontId="88" fillId="0" borderId="116" xfId="9" applyFont="1" applyBorder="1" applyAlignment="1">
      <alignment vertical="center"/>
    </xf>
    <xf numFmtId="0" fontId="0" fillId="0" borderId="6" xfId="0" applyBorder="1"/>
    <xf numFmtId="0" fontId="0" fillId="0" borderId="194" xfId="0" applyBorder="1"/>
    <xf numFmtId="0" fontId="118" fillId="0" borderId="12" xfId="0" applyFont="1" applyBorder="1"/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center" vertical="center"/>
    </xf>
    <xf numFmtId="0" fontId="118" fillId="0" borderId="0" xfId="0" applyFont="1" applyFill="1"/>
    <xf numFmtId="0" fontId="107" fillId="7" borderId="75" xfId="0" applyFont="1" applyFill="1" applyBorder="1" applyAlignment="1">
      <alignment horizontal="center" vertical="center"/>
    </xf>
    <xf numFmtId="43" fontId="95" fillId="8" borderId="31" xfId="1" applyFont="1" applyFill="1" applyBorder="1" applyAlignment="1">
      <alignment horizontal="center" vertical="center"/>
    </xf>
    <xf numFmtId="43" fontId="95" fillId="8" borderId="67" xfId="1" applyFont="1" applyFill="1" applyBorder="1" applyAlignment="1">
      <alignment horizontal="center" vertical="center"/>
    </xf>
    <xf numFmtId="39" fontId="95" fillId="8" borderId="67" xfId="1" applyNumberFormat="1" applyFont="1" applyFill="1" applyBorder="1" applyAlignment="1">
      <alignment horizontal="right" vertical="center"/>
    </xf>
    <xf numFmtId="0" fontId="112" fillId="8" borderId="154" xfId="0" applyFont="1" applyFill="1" applyBorder="1" applyAlignment="1">
      <alignment horizontal="center" vertical="center"/>
    </xf>
    <xf numFmtId="43" fontId="95" fillId="8" borderId="68" xfId="1" applyFont="1" applyFill="1" applyBorder="1" applyAlignment="1">
      <alignment horizontal="center" vertical="center"/>
    </xf>
    <xf numFmtId="4" fontId="95" fillId="7" borderId="31" xfId="1" applyNumberFormat="1" applyFont="1" applyFill="1" applyBorder="1" applyAlignment="1">
      <alignment horizontal="right" vertical="center"/>
    </xf>
    <xf numFmtId="43" fontId="98" fillId="7" borderId="0" xfId="0" applyNumberFormat="1" applyFont="1" applyFill="1" applyBorder="1" applyAlignment="1">
      <alignment vertical="center"/>
    </xf>
    <xf numFmtId="0" fontId="68" fillId="7" borderId="181" xfId="42" applyFont="1" applyFill="1" applyBorder="1" applyAlignment="1">
      <alignment horizontal="center" vertical="center"/>
    </xf>
    <xf numFmtId="43" fontId="88" fillId="7" borderId="67" xfId="9" applyFont="1" applyFill="1" applyBorder="1" applyAlignment="1">
      <alignment horizontal="center" vertical="center"/>
    </xf>
    <xf numFmtId="43" fontId="16" fillId="7" borderId="67" xfId="9" applyFont="1" applyFill="1" applyBorder="1" applyAlignment="1">
      <alignment horizontal="center" vertical="center"/>
    </xf>
    <xf numFmtId="43" fontId="95" fillId="7" borderId="67" xfId="9" applyFont="1" applyFill="1" applyBorder="1" applyAlignment="1">
      <alignment horizontal="center" vertical="center"/>
    </xf>
    <xf numFmtId="43" fontId="88" fillId="7" borderId="77" xfId="9" applyFont="1" applyFill="1" applyBorder="1" applyAlignment="1">
      <alignment horizontal="center" vertical="center"/>
    </xf>
    <xf numFmtId="43" fontId="79" fillId="7" borderId="0" xfId="9" applyFont="1" applyFill="1" applyBorder="1" applyAlignment="1">
      <alignment horizontal="right" vertical="center"/>
    </xf>
    <xf numFmtId="43" fontId="74" fillId="8" borderId="31" xfId="1" applyFont="1" applyFill="1" applyBorder="1" applyAlignment="1">
      <alignment horizontal="right" vertical="center"/>
    </xf>
    <xf numFmtId="39" fontId="74" fillId="8" borderId="67" xfId="1" applyNumberFormat="1" applyFont="1" applyFill="1" applyBorder="1" applyAlignment="1">
      <alignment horizontal="right" vertical="center"/>
    </xf>
    <xf numFmtId="43" fontId="118" fillId="0" borderId="0" xfId="0" applyNumberFormat="1" applyFont="1"/>
    <xf numFmtId="0" fontId="110" fillId="0" borderId="0" xfId="0" applyFont="1" applyFill="1"/>
    <xf numFmtId="0" fontId="107" fillId="0" borderId="75" xfId="0" applyFont="1" applyFill="1" applyBorder="1" applyAlignment="1">
      <alignment horizontal="center" vertical="center"/>
    </xf>
    <xf numFmtId="0" fontId="107" fillId="0" borderId="74" xfId="0" applyFont="1" applyFill="1" applyBorder="1" applyAlignment="1">
      <alignment horizontal="center" vertical="center"/>
    </xf>
    <xf numFmtId="39" fontId="95" fillId="0" borderId="31" xfId="1" applyNumberFormat="1" applyFont="1" applyFill="1" applyBorder="1" applyAlignment="1">
      <alignment horizontal="right" vertical="center"/>
    </xf>
    <xf numFmtId="43" fontId="95" fillId="0" borderId="67" xfId="1" applyFont="1" applyFill="1" applyBorder="1" applyAlignment="1">
      <alignment horizontal="center" vertical="center"/>
    </xf>
    <xf numFmtId="43" fontId="95" fillId="0" borderId="31" xfId="1" applyFont="1" applyFill="1" applyBorder="1" applyAlignment="1">
      <alignment horizontal="center" vertical="center"/>
    </xf>
    <xf numFmtId="0" fontId="103" fillId="0" borderId="0" xfId="0" applyFont="1" applyFill="1" applyAlignment="1">
      <alignment vertical="center"/>
    </xf>
    <xf numFmtId="43" fontId="103" fillId="0" borderId="0" xfId="0" applyNumberFormat="1" applyFont="1" applyFill="1" applyBorder="1" applyAlignment="1">
      <alignment vertical="center"/>
    </xf>
    <xf numFmtId="0" fontId="107" fillId="0" borderId="76" xfId="0" applyFont="1" applyFill="1" applyBorder="1" applyAlignment="1">
      <alignment horizontal="center" vertical="center"/>
    </xf>
    <xf numFmtId="39" fontId="95" fillId="0" borderId="68" xfId="1" applyNumberFormat="1" applyFont="1" applyFill="1" applyBorder="1" applyAlignment="1">
      <alignment horizontal="right" vertical="center"/>
    </xf>
    <xf numFmtId="0" fontId="114" fillId="0" borderId="0" xfId="0" applyFont="1" applyFill="1" applyAlignment="1">
      <alignment vertical="center"/>
    </xf>
    <xf numFmtId="0" fontId="116" fillId="0" borderId="0" xfId="0" applyFont="1" applyFill="1" applyAlignment="1">
      <alignment vertical="center"/>
    </xf>
    <xf numFmtId="0" fontId="111" fillId="0" borderId="0" xfId="0" applyFont="1" applyFill="1" applyBorder="1" applyAlignment="1">
      <alignment vertical="center"/>
    </xf>
    <xf numFmtId="0" fontId="111" fillId="0" borderId="0" xfId="0" applyFont="1" applyFill="1" applyAlignment="1">
      <alignment horizontal="center" vertical="center"/>
    </xf>
    <xf numFmtId="0" fontId="10" fillId="7" borderId="75" xfId="0" applyFont="1" applyFill="1" applyBorder="1" applyAlignment="1">
      <alignment horizontal="center" vertical="center"/>
    </xf>
    <xf numFmtId="43" fontId="16" fillId="7" borderId="31" xfId="9" applyFont="1" applyFill="1" applyBorder="1" applyAlignment="1">
      <alignment horizontal="right" vertical="center"/>
    </xf>
    <xf numFmtId="43" fontId="16" fillId="7" borderId="31" xfId="9" applyFont="1" applyFill="1" applyBorder="1" applyAlignment="1">
      <alignment horizontal="center" vertical="center"/>
    </xf>
    <xf numFmtId="43" fontId="16" fillId="7" borderId="31" xfId="6" applyFont="1" applyFill="1" applyBorder="1" applyAlignment="1">
      <alignment horizontal="center" vertical="center"/>
    </xf>
    <xf numFmtId="43" fontId="85" fillId="7" borderId="0" xfId="0" applyNumberFormat="1" applyFont="1" applyFill="1"/>
    <xf numFmtId="4" fontId="86" fillId="0" borderId="0" xfId="42" applyNumberFormat="1" applyFont="1" applyFill="1" applyAlignment="1">
      <alignment horizontal="center" vertical="center"/>
    </xf>
    <xf numFmtId="0" fontId="68" fillId="0" borderId="24" xfId="42" applyFont="1" applyFill="1" applyBorder="1" applyAlignment="1">
      <alignment horizontal="center" vertical="center"/>
    </xf>
    <xf numFmtId="0" fontId="68" fillId="0" borderId="181" xfId="42" applyFont="1" applyFill="1" applyBorder="1" applyAlignment="1">
      <alignment horizontal="center" vertical="center"/>
    </xf>
    <xf numFmtId="39" fontId="88" fillId="0" borderId="31" xfId="9" applyNumberFormat="1" applyFont="1" applyFill="1" applyBorder="1" applyAlignment="1">
      <alignment vertical="center"/>
    </xf>
    <xf numFmtId="39" fontId="88" fillId="0" borderId="67" xfId="9" applyNumberFormat="1" applyFont="1" applyFill="1" applyBorder="1" applyAlignment="1">
      <alignment vertical="center"/>
    </xf>
    <xf numFmtId="39" fontId="16" fillId="0" borderId="31" xfId="9" applyNumberFormat="1" applyFont="1" applyFill="1" applyBorder="1" applyAlignment="1">
      <alignment vertical="center"/>
    </xf>
    <xf numFmtId="39" fontId="16" fillId="0" borderId="67" xfId="9" applyNumberFormat="1" applyFont="1" applyFill="1" applyBorder="1" applyAlignment="1">
      <alignment vertical="center"/>
    </xf>
    <xf numFmtId="39" fontId="95" fillId="0" borderId="31" xfId="9" applyNumberFormat="1" applyFont="1" applyFill="1" applyBorder="1" applyAlignment="1">
      <alignment vertical="center"/>
    </xf>
    <xf numFmtId="39" fontId="95" fillId="0" borderId="67" xfId="9" applyNumberFormat="1" applyFont="1" applyFill="1" applyBorder="1" applyAlignment="1">
      <alignment vertical="center"/>
    </xf>
    <xf numFmtId="0" fontId="0" fillId="0" borderId="0" xfId="0" applyFill="1" applyBorder="1"/>
    <xf numFmtId="43" fontId="88" fillId="0" borderId="30" xfId="9" applyFont="1" applyFill="1" applyBorder="1" applyAlignment="1">
      <alignment horizontal="right" vertical="center"/>
    </xf>
    <xf numFmtId="43" fontId="88" fillId="0" borderId="77" xfId="9" applyFont="1" applyFill="1" applyBorder="1" applyAlignment="1">
      <alignment horizontal="right" vertical="center"/>
    </xf>
    <xf numFmtId="43" fontId="88" fillId="0" borderId="0" xfId="9" applyFont="1" applyFill="1" applyBorder="1" applyAlignment="1">
      <alignment horizontal="right" vertical="center"/>
    </xf>
    <xf numFmtId="43" fontId="106" fillId="0" borderId="0" xfId="9" applyFont="1" applyFill="1" applyBorder="1" applyAlignment="1">
      <alignment horizontal="right" vertical="center"/>
    </xf>
    <xf numFmtId="0" fontId="106" fillId="0" borderId="0" xfId="42" applyFont="1" applyFill="1" applyAlignment="1">
      <alignment vertical="center"/>
    </xf>
    <xf numFmtId="0" fontId="106" fillId="0" borderId="0" xfId="42" applyFont="1" applyFill="1" applyAlignment="1"/>
    <xf numFmtId="0" fontId="84" fillId="0" borderId="0" xfId="42" applyFont="1" applyFill="1" applyAlignment="1">
      <alignment vertical="center"/>
    </xf>
    <xf numFmtId="0" fontId="84" fillId="0" borderId="0" xfId="42" applyFont="1" applyFill="1"/>
    <xf numFmtId="0" fontId="87" fillId="0" borderId="0" xfId="42" applyFont="1" applyFill="1"/>
    <xf numFmtId="0" fontId="81" fillId="0" borderId="0" xfId="3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43" fontId="74" fillId="7" borderId="100" xfId="1" applyFont="1" applyFill="1" applyBorder="1" applyAlignment="1">
      <alignment horizontal="right" vertical="center"/>
    </xf>
    <xf numFmtId="39" fontId="74" fillId="7" borderId="30" xfId="1" applyNumberFormat="1" applyFont="1" applyFill="1" applyBorder="1" applyAlignment="1">
      <alignment horizontal="right" vertical="center"/>
    </xf>
    <xf numFmtId="43" fontId="68" fillId="7" borderId="0" xfId="1" applyFont="1" applyFill="1" applyBorder="1" applyAlignment="1">
      <alignment horizontal="right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43" fontId="74" fillId="0" borderId="31" xfId="1" applyFont="1" applyFill="1" applyBorder="1" applyAlignment="1">
      <alignment horizontal="right" vertical="center"/>
    </xf>
    <xf numFmtId="43" fontId="74" fillId="0" borderId="67" xfId="1" applyFont="1" applyFill="1" applyBorder="1" applyAlignment="1">
      <alignment horizontal="right" vertical="center"/>
    </xf>
    <xf numFmtId="43" fontId="74" fillId="0" borderId="3" xfId="1" applyFont="1" applyFill="1" applyBorder="1" applyAlignment="1">
      <alignment horizontal="right" vertical="center"/>
    </xf>
    <xf numFmtId="43" fontId="74" fillId="0" borderId="77" xfId="1" applyFont="1" applyFill="1" applyBorder="1" applyAlignment="1">
      <alignment horizontal="right" vertical="center"/>
    </xf>
    <xf numFmtId="43" fontId="74" fillId="0" borderId="0" xfId="1" applyFont="1" applyFill="1" applyBorder="1" applyAlignment="1">
      <alignment horizontal="right" vertical="center"/>
    </xf>
    <xf numFmtId="43" fontId="88" fillId="7" borderId="31" xfId="9" applyFont="1" applyFill="1" applyBorder="1" applyAlignment="1">
      <alignment horizontal="right" vertical="center"/>
    </xf>
    <xf numFmtId="43" fontId="88" fillId="7" borderId="21" xfId="9" applyFont="1" applyFill="1" applyBorder="1" applyAlignment="1">
      <alignment vertical="center"/>
    </xf>
    <xf numFmtId="43" fontId="77" fillId="7" borderId="0" xfId="0" applyNumberFormat="1" applyFont="1" applyFill="1"/>
    <xf numFmtId="0" fontId="34" fillId="2" borderId="37" xfId="42" applyFont="1" applyFill="1" applyBorder="1" applyAlignment="1">
      <alignment horizontal="center" vertical="center"/>
    </xf>
    <xf numFmtId="0" fontId="34" fillId="2" borderId="32" xfId="42" applyFont="1" applyFill="1" applyBorder="1" applyAlignment="1">
      <alignment horizontal="center" vertical="center"/>
    </xf>
    <xf numFmtId="0" fontId="34" fillId="2" borderId="37" xfId="42" applyFont="1" applyFill="1" applyBorder="1" applyAlignment="1">
      <alignment horizontal="center" vertical="center" wrapText="1"/>
    </xf>
    <xf numFmtId="0" fontId="34" fillId="2" borderId="32" xfId="42" applyFont="1" applyFill="1" applyBorder="1" applyAlignment="1">
      <alignment horizontal="center" vertical="center" wrapText="1"/>
    </xf>
    <xf numFmtId="0" fontId="34" fillId="2" borderId="170" xfId="42" applyNumberFormat="1" applyFont="1" applyFill="1" applyBorder="1" applyAlignment="1">
      <alignment horizontal="center" vertical="center" wrapText="1"/>
    </xf>
    <xf numFmtId="0" fontId="34" fillId="2" borderId="171" xfId="42" applyNumberFormat="1" applyFont="1" applyFill="1" applyBorder="1" applyAlignment="1">
      <alignment horizontal="center" vertical="center" wrapText="1"/>
    </xf>
    <xf numFmtId="0" fontId="34" fillId="2" borderId="46" xfId="43" applyFont="1" applyFill="1" applyBorder="1" applyAlignment="1">
      <alignment horizontal="center" vertical="center" textRotation="90"/>
    </xf>
    <xf numFmtId="0" fontId="34" fillId="2" borderId="49" xfId="43" applyFont="1" applyFill="1" applyBorder="1" applyAlignment="1">
      <alignment horizontal="center" vertical="center" textRotation="90"/>
    </xf>
    <xf numFmtId="0" fontId="34" fillId="2" borderId="167" xfId="43" applyFont="1" applyFill="1" applyBorder="1" applyAlignment="1">
      <alignment horizontal="center" vertical="center" wrapText="1"/>
    </xf>
    <xf numFmtId="0" fontId="34" fillId="2" borderId="168" xfId="43" applyFont="1" applyFill="1" applyBorder="1" applyAlignment="1">
      <alignment horizontal="center" vertical="center" wrapText="1"/>
    </xf>
    <xf numFmtId="0" fontId="34" fillId="2" borderId="165" xfId="43" applyFont="1" applyFill="1" applyBorder="1" applyAlignment="1">
      <alignment horizontal="center" vertical="center" wrapText="1"/>
    </xf>
    <xf numFmtId="0" fontId="34" fillId="2" borderId="35" xfId="43" applyFont="1" applyFill="1" applyBorder="1" applyAlignment="1">
      <alignment horizontal="center" vertical="center" wrapText="1"/>
    </xf>
    <xf numFmtId="0" fontId="34" fillId="2" borderId="13" xfId="43" applyFont="1" applyFill="1" applyBorder="1" applyAlignment="1">
      <alignment horizontal="center" vertical="center" wrapText="1"/>
    </xf>
    <xf numFmtId="0" fontId="34" fillId="2" borderId="169" xfId="43" applyFont="1" applyFill="1" applyBorder="1" applyAlignment="1">
      <alignment horizontal="center" vertical="center" wrapText="1"/>
    </xf>
    <xf numFmtId="0" fontId="34" fillId="2" borderId="35" xfId="42" applyFont="1" applyFill="1" applyBorder="1" applyAlignment="1">
      <alignment horizontal="center" vertical="center" wrapText="1"/>
    </xf>
    <xf numFmtId="0" fontId="34" fillId="2" borderId="13" xfId="42" applyFont="1" applyFill="1" applyBorder="1" applyAlignment="1">
      <alignment horizontal="center" vertical="center" wrapText="1"/>
    </xf>
    <xf numFmtId="0" fontId="34" fillId="2" borderId="169" xfId="42" applyFont="1" applyFill="1" applyBorder="1" applyAlignment="1">
      <alignment horizontal="center" vertical="center" wrapText="1"/>
    </xf>
    <xf numFmtId="0" fontId="28" fillId="2" borderId="35" xfId="43" applyFont="1" applyFill="1" applyBorder="1" applyAlignment="1">
      <alignment horizontal="center" vertical="center" wrapText="1"/>
    </xf>
    <xf numFmtId="0" fontId="28" fillId="2" borderId="13" xfId="43" applyFont="1" applyFill="1" applyBorder="1" applyAlignment="1">
      <alignment horizontal="center" vertical="center" wrapText="1"/>
    </xf>
    <xf numFmtId="0" fontId="28" fillId="2" borderId="169" xfId="43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horizontal="left"/>
    </xf>
    <xf numFmtId="0" fontId="111" fillId="0" borderId="0" xfId="0" applyFont="1" applyFill="1" applyAlignment="1">
      <alignment horizontal="center" vertical="center"/>
    </xf>
    <xf numFmtId="0" fontId="111" fillId="4" borderId="0" xfId="0" applyFont="1" applyFill="1" applyAlignment="1">
      <alignment horizontal="center" vertical="center"/>
    </xf>
    <xf numFmtId="0" fontId="108" fillId="4" borderId="0" xfId="0" applyFont="1" applyFill="1" applyAlignment="1">
      <alignment horizontal="center" vertical="center"/>
    </xf>
    <xf numFmtId="0" fontId="108" fillId="0" borderId="0" xfId="0" applyFont="1" applyFill="1" applyAlignment="1">
      <alignment horizontal="center" vertical="center"/>
    </xf>
    <xf numFmtId="0" fontId="108" fillId="4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12" fillId="4" borderId="166" xfId="0" applyFont="1" applyFill="1" applyBorder="1" applyAlignment="1">
      <alignment horizontal="center" vertical="center"/>
    </xf>
    <xf numFmtId="0" fontId="0" fillId="4" borderId="89" xfId="0" applyFont="1" applyFill="1" applyBorder="1"/>
    <xf numFmtId="0" fontId="112" fillId="4" borderId="160" xfId="0" applyFont="1" applyFill="1" applyBorder="1" applyAlignment="1">
      <alignment horizontal="center" vertical="center"/>
    </xf>
    <xf numFmtId="0" fontId="112" fillId="4" borderId="37" xfId="0" applyFont="1" applyFill="1" applyBorder="1" applyAlignment="1">
      <alignment horizontal="center" vertical="center"/>
    </xf>
    <xf numFmtId="0" fontId="112" fillId="4" borderId="32" xfId="0" applyFont="1" applyFill="1" applyBorder="1" applyAlignment="1">
      <alignment horizontal="center" vertical="center"/>
    </xf>
    <xf numFmtId="0" fontId="112" fillId="4" borderId="169" xfId="0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112" fillId="0" borderId="160" xfId="0" applyFont="1" applyFill="1" applyBorder="1" applyAlignment="1">
      <alignment horizontal="center" vertical="center"/>
    </xf>
    <xf numFmtId="0" fontId="112" fillId="4" borderId="162" xfId="0" applyFont="1" applyFill="1" applyBorder="1" applyAlignment="1">
      <alignment horizontal="center" vertical="center"/>
    </xf>
    <xf numFmtId="0" fontId="112" fillId="4" borderId="45" xfId="0" applyFont="1" applyFill="1" applyBorder="1" applyAlignment="1">
      <alignment horizontal="center" vertical="center"/>
    </xf>
    <xf numFmtId="0" fontId="112" fillId="4" borderId="163" xfId="0" applyFont="1" applyFill="1" applyBorder="1" applyAlignment="1">
      <alignment horizontal="center" vertical="center"/>
    </xf>
    <xf numFmtId="0" fontId="112" fillId="4" borderId="138" xfId="0" applyFont="1" applyFill="1" applyBorder="1" applyAlignment="1">
      <alignment horizontal="center" vertical="center"/>
    </xf>
    <xf numFmtId="0" fontId="112" fillId="4" borderId="160" xfId="0" applyFont="1" applyFill="1" applyBorder="1" applyAlignment="1">
      <alignment horizontal="center" vertical="center" wrapText="1"/>
    </xf>
    <xf numFmtId="0" fontId="112" fillId="0" borderId="160" xfId="0" applyFont="1" applyFill="1" applyBorder="1" applyAlignment="1">
      <alignment horizontal="center" vertical="center" wrapText="1"/>
    </xf>
    <xf numFmtId="0" fontId="112" fillId="4" borderId="57" xfId="0" applyFont="1" applyFill="1" applyBorder="1" applyAlignment="1">
      <alignment horizontal="center" vertical="center" textRotation="90" wrapText="1"/>
    </xf>
    <xf numFmtId="0" fontId="112" fillId="4" borderId="1" xfId="0" applyFont="1" applyFill="1" applyBorder="1" applyAlignment="1">
      <alignment horizontal="center" vertical="center" textRotation="90" wrapText="1"/>
    </xf>
    <xf numFmtId="0" fontId="112" fillId="4" borderId="28" xfId="0" applyFont="1" applyFill="1" applyBorder="1" applyAlignment="1">
      <alignment horizontal="center" vertical="center" textRotation="90" wrapText="1"/>
    </xf>
    <xf numFmtId="0" fontId="112" fillId="4" borderId="164" xfId="0" applyFont="1" applyFill="1" applyBorder="1" applyAlignment="1">
      <alignment horizontal="center" vertical="center"/>
    </xf>
    <xf numFmtId="0" fontId="112" fillId="4" borderId="135" xfId="0" applyFont="1" applyFill="1" applyBorder="1" applyAlignment="1">
      <alignment horizontal="center" vertical="center"/>
    </xf>
    <xf numFmtId="0" fontId="112" fillId="0" borderId="162" xfId="0" applyFont="1" applyFill="1" applyBorder="1" applyAlignment="1">
      <alignment horizontal="center" vertical="center"/>
    </xf>
    <xf numFmtId="0" fontId="112" fillId="8" borderId="45" xfId="0" applyFont="1" applyFill="1" applyBorder="1" applyAlignment="1">
      <alignment horizontal="center" vertical="center"/>
    </xf>
    <xf numFmtId="0" fontId="112" fillId="4" borderId="66" xfId="0" applyFont="1" applyFill="1" applyBorder="1" applyAlignment="1">
      <alignment horizontal="center" vertical="center" wrapText="1"/>
    </xf>
    <xf numFmtId="0" fontId="112" fillId="4" borderId="136" xfId="0" applyFont="1" applyFill="1" applyBorder="1" applyAlignment="1">
      <alignment horizontal="center" vertical="center"/>
    </xf>
    <xf numFmtId="0" fontId="112" fillId="4" borderId="137" xfId="0" applyFont="1" applyFill="1" applyBorder="1" applyAlignment="1">
      <alignment horizontal="center" vertical="center"/>
    </xf>
    <xf numFmtId="0" fontId="112" fillId="4" borderId="60" xfId="0" applyFont="1" applyFill="1" applyBorder="1" applyAlignment="1">
      <alignment horizontal="center" vertical="center" wrapText="1"/>
    </xf>
    <xf numFmtId="0" fontId="112" fillId="4" borderId="162" xfId="0" applyFont="1" applyFill="1" applyBorder="1" applyAlignment="1">
      <alignment horizontal="center" vertical="center" textRotation="90"/>
    </xf>
    <xf numFmtId="0" fontId="112" fillId="4" borderId="45" xfId="0" applyFont="1" applyFill="1" applyBorder="1" applyAlignment="1">
      <alignment horizontal="center" vertical="center" textRotation="90"/>
    </xf>
    <xf numFmtId="0" fontId="112" fillId="4" borderId="164" xfId="0" applyFont="1" applyFill="1" applyBorder="1" applyAlignment="1">
      <alignment horizontal="center" vertical="center" textRotation="90"/>
    </xf>
    <xf numFmtId="0" fontId="112" fillId="4" borderId="135" xfId="0" applyFont="1" applyFill="1" applyBorder="1" applyAlignment="1">
      <alignment horizontal="center" vertical="center" textRotation="90"/>
    </xf>
    <xf numFmtId="0" fontId="103" fillId="4" borderId="0" xfId="0" applyFont="1" applyFill="1" applyBorder="1" applyAlignment="1">
      <alignment horizontal="center" vertical="center"/>
    </xf>
    <xf numFmtId="0" fontId="112" fillId="0" borderId="163" xfId="0" applyFont="1" applyFill="1" applyBorder="1" applyAlignment="1">
      <alignment horizontal="center" vertical="center"/>
    </xf>
    <xf numFmtId="0" fontId="112" fillId="8" borderId="138" xfId="0" applyFont="1" applyFill="1" applyBorder="1" applyAlignment="1">
      <alignment horizontal="center" vertical="center"/>
    </xf>
    <xf numFmtId="0" fontId="112" fillId="4" borderId="175" xfId="0" applyFont="1" applyFill="1" applyBorder="1" applyAlignment="1">
      <alignment horizontal="center" vertical="center"/>
    </xf>
    <xf numFmtId="0" fontId="112" fillId="4" borderId="129" xfId="0" applyFont="1" applyFill="1" applyBorder="1" applyAlignment="1">
      <alignment horizontal="center" vertical="center"/>
    </xf>
    <xf numFmtId="0" fontId="112" fillId="4" borderId="176" xfId="0" applyFont="1" applyFill="1" applyBorder="1" applyAlignment="1">
      <alignment horizontal="center" vertical="center"/>
    </xf>
    <xf numFmtId="0" fontId="112" fillId="4" borderId="132" xfId="0" applyFont="1" applyFill="1" applyBorder="1" applyAlignment="1">
      <alignment horizontal="center" vertical="center"/>
    </xf>
    <xf numFmtId="0" fontId="112" fillId="0" borderId="132" xfId="0" applyFont="1" applyFill="1" applyBorder="1" applyAlignment="1">
      <alignment horizontal="center" vertical="center"/>
    </xf>
    <xf numFmtId="0" fontId="112" fillId="7" borderId="162" xfId="0" applyFont="1" applyFill="1" applyBorder="1" applyAlignment="1">
      <alignment horizontal="center" vertical="center"/>
    </xf>
    <xf numFmtId="0" fontId="112" fillId="7" borderId="45" xfId="0" applyFont="1" applyFill="1" applyBorder="1" applyAlignment="1">
      <alignment horizontal="center" vertical="center"/>
    </xf>
    <xf numFmtId="0" fontId="34" fillId="2" borderId="0" xfId="30" applyFont="1" applyFill="1" applyAlignment="1">
      <alignment horizontal="center" vertical="center"/>
    </xf>
    <xf numFmtId="0" fontId="34" fillId="2" borderId="0" xfId="42" applyFont="1" applyFill="1" applyAlignment="1">
      <alignment horizontal="center" vertical="center"/>
    </xf>
    <xf numFmtId="0" fontId="36" fillId="2" borderId="0" xfId="42" applyFont="1" applyFill="1" applyAlignment="1">
      <alignment horizontal="center" vertical="center"/>
    </xf>
    <xf numFmtId="0" fontId="28" fillId="2" borderId="37" xfId="42" applyFont="1" applyFill="1" applyBorder="1" applyAlignment="1">
      <alignment horizontal="center" vertical="center"/>
    </xf>
    <xf numFmtId="0" fontId="28" fillId="2" borderId="32" xfId="42" applyFont="1" applyFill="1" applyBorder="1" applyAlignment="1">
      <alignment horizontal="center" vertical="center"/>
    </xf>
    <xf numFmtId="0" fontId="28" fillId="2" borderId="35" xfId="42" applyFont="1" applyFill="1" applyBorder="1" applyAlignment="1">
      <alignment horizontal="center" vertical="center" wrapText="1"/>
    </xf>
    <xf numFmtId="0" fontId="28" fillId="2" borderId="13" xfId="42" applyFont="1" applyFill="1" applyBorder="1" applyAlignment="1">
      <alignment horizontal="center" vertical="center" wrapText="1"/>
    </xf>
    <xf numFmtId="0" fontId="28" fillId="2" borderId="169" xfId="42" applyFont="1" applyFill="1" applyBorder="1" applyAlignment="1">
      <alignment horizontal="center" vertical="center" wrapText="1"/>
    </xf>
    <xf numFmtId="0" fontId="49" fillId="2" borderId="37" xfId="42" applyFont="1" applyFill="1" applyBorder="1" applyAlignment="1">
      <alignment horizontal="center" vertical="center"/>
    </xf>
    <xf numFmtId="0" fontId="49" fillId="2" borderId="29" xfId="42" applyFont="1" applyFill="1" applyBorder="1" applyAlignment="1">
      <alignment horizontal="center" vertical="center"/>
    </xf>
    <xf numFmtId="0" fontId="28" fillId="2" borderId="170" xfId="42" applyNumberFormat="1" applyFont="1" applyFill="1" applyBorder="1" applyAlignment="1">
      <alignment horizontal="center" vertical="center" wrapText="1"/>
    </xf>
    <xf numFmtId="0" fontId="28" fillId="2" borderId="171" xfId="42" applyNumberFormat="1" applyFont="1" applyFill="1" applyBorder="1" applyAlignment="1">
      <alignment horizontal="center" vertical="center" wrapText="1"/>
    </xf>
    <xf numFmtId="0" fontId="49" fillId="2" borderId="35" xfId="42" applyFont="1" applyFill="1" applyBorder="1" applyAlignment="1">
      <alignment horizontal="center" vertical="center" wrapText="1"/>
    </xf>
    <xf numFmtId="0" fontId="49" fillId="2" borderId="13" xfId="42" applyFont="1" applyFill="1" applyBorder="1" applyAlignment="1">
      <alignment horizontal="center" vertical="center" wrapText="1"/>
    </xf>
    <xf numFmtId="0" fontId="49" fillId="2" borderId="169" xfId="42" applyFont="1" applyFill="1" applyBorder="1" applyAlignment="1">
      <alignment horizontal="center" vertical="center" wrapText="1"/>
    </xf>
    <xf numFmtId="0" fontId="49" fillId="2" borderId="98" xfId="42" applyFont="1" applyFill="1" applyBorder="1" applyAlignment="1">
      <alignment horizontal="center" vertical="center" wrapText="1"/>
    </xf>
    <xf numFmtId="0" fontId="49" fillId="2" borderId="123" xfId="42" applyFont="1" applyFill="1" applyBorder="1" applyAlignment="1">
      <alignment horizontal="center" vertical="center" wrapText="1"/>
    </xf>
    <xf numFmtId="0" fontId="49" fillId="2" borderId="98" xfId="43" applyFont="1" applyFill="1" applyBorder="1" applyAlignment="1">
      <alignment horizontal="center" vertical="center" wrapText="1"/>
    </xf>
    <xf numFmtId="0" fontId="49" fillId="2" borderId="173" xfId="43" applyFont="1" applyFill="1" applyBorder="1" applyAlignment="1">
      <alignment horizontal="center" vertical="center" wrapText="1"/>
    </xf>
    <xf numFmtId="0" fontId="49" fillId="2" borderId="123" xfId="43" applyFont="1" applyFill="1" applyBorder="1" applyAlignment="1">
      <alignment horizontal="center" vertical="center" wrapText="1"/>
    </xf>
    <xf numFmtId="0" fontId="49" fillId="2" borderId="24" xfId="43" applyFont="1" applyFill="1" applyBorder="1" applyAlignment="1">
      <alignment horizontal="center" vertical="center" wrapText="1"/>
    </xf>
    <xf numFmtId="0" fontId="49" fillId="2" borderId="174" xfId="43" applyFont="1" applyFill="1" applyBorder="1" applyAlignment="1">
      <alignment horizontal="center" vertical="center" wrapText="1"/>
    </xf>
    <xf numFmtId="0" fontId="28" fillId="2" borderId="46" xfId="43" applyFont="1" applyFill="1" applyBorder="1" applyAlignment="1">
      <alignment horizontal="center" vertical="center" textRotation="90"/>
    </xf>
    <xf numFmtId="0" fontId="28" fillId="2" borderId="49" xfId="43" applyFont="1" applyFill="1" applyBorder="1" applyAlignment="1">
      <alignment horizontal="center" vertical="center" textRotation="90"/>
    </xf>
    <xf numFmtId="0" fontId="16" fillId="4" borderId="135" xfId="0" applyFont="1" applyFill="1" applyBorder="1" applyAlignment="1">
      <alignment horizontal="center" vertical="center"/>
    </xf>
    <xf numFmtId="0" fontId="16" fillId="4" borderId="141" xfId="0" applyFont="1" applyFill="1" applyBorder="1" applyAlignment="1">
      <alignment horizontal="center" vertical="center"/>
    </xf>
    <xf numFmtId="0" fontId="16" fillId="4" borderId="93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7" fillId="4" borderId="0" xfId="0" applyFont="1" applyFill="1"/>
    <xf numFmtId="0" fontId="16" fillId="4" borderId="151" xfId="0" applyFont="1" applyFill="1" applyBorder="1" applyAlignment="1">
      <alignment horizontal="center" vertical="center"/>
    </xf>
    <xf numFmtId="0" fontId="16" fillId="4" borderId="118" xfId="0" applyFont="1" applyFill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4" borderId="138" xfId="0" applyFont="1" applyFill="1" applyBorder="1" applyAlignment="1">
      <alignment horizontal="center" vertical="center"/>
    </xf>
    <xf numFmtId="0" fontId="16" fillId="4" borderId="137" xfId="0" applyFont="1" applyFill="1" applyBorder="1" applyAlignment="1">
      <alignment horizontal="center" vertical="center"/>
    </xf>
    <xf numFmtId="0" fontId="16" fillId="4" borderId="92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34" fillId="4" borderId="164" xfId="0" applyFont="1" applyFill="1" applyBorder="1" applyAlignment="1">
      <alignment horizontal="center" vertical="center" textRotation="90"/>
    </xf>
    <xf numFmtId="0" fontId="34" fillId="4" borderId="135" xfId="0" applyFont="1" applyFill="1" applyBorder="1" applyAlignment="1">
      <alignment horizontal="center" vertical="center" textRotation="90"/>
    </xf>
    <xf numFmtId="0" fontId="34" fillId="4" borderId="172" xfId="0" applyFont="1" applyFill="1" applyBorder="1" applyAlignment="1">
      <alignment horizontal="center" vertical="center" textRotation="90"/>
    </xf>
    <xf numFmtId="0" fontId="34" fillId="4" borderId="95" xfId="0" applyFont="1" applyFill="1" applyBorder="1" applyAlignment="1">
      <alignment horizontal="center" vertical="center" textRotation="90"/>
    </xf>
    <xf numFmtId="0" fontId="34" fillId="4" borderId="140" xfId="0" applyFont="1" applyFill="1" applyBorder="1" applyAlignment="1">
      <alignment horizontal="center" vertical="center" textRotation="90"/>
    </xf>
    <xf numFmtId="0" fontId="34" fillId="4" borderId="160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textRotation="90" wrapText="1"/>
    </xf>
    <xf numFmtId="0" fontId="34" fillId="4" borderId="1" xfId="0" applyFont="1" applyFill="1" applyBorder="1" applyAlignment="1">
      <alignment horizontal="center" vertical="center" textRotation="90" wrapText="1"/>
    </xf>
    <xf numFmtId="0" fontId="34" fillId="4" borderId="28" xfId="0" applyFont="1" applyFill="1" applyBorder="1" applyAlignment="1">
      <alignment horizontal="center" vertical="center" textRotation="90" wrapText="1"/>
    </xf>
    <xf numFmtId="0" fontId="34" fillId="4" borderId="164" xfId="0" applyFont="1" applyFill="1" applyBorder="1" applyAlignment="1">
      <alignment horizontal="center" vertical="center"/>
    </xf>
    <xf numFmtId="0" fontId="34" fillId="4" borderId="135" xfId="0" applyFont="1" applyFill="1" applyBorder="1" applyAlignment="1">
      <alignment horizontal="center" vertical="center"/>
    </xf>
    <xf numFmtId="0" fontId="34" fillId="4" borderId="132" xfId="0" applyFont="1" applyFill="1" applyBorder="1" applyAlignment="1">
      <alignment horizontal="center" vertical="center"/>
    </xf>
    <xf numFmtId="0" fontId="34" fillId="7" borderId="162" xfId="0" applyFont="1" applyFill="1" applyBorder="1" applyAlignment="1">
      <alignment horizontal="center" vertical="center"/>
    </xf>
    <xf numFmtId="0" fontId="34" fillId="7" borderId="45" xfId="0" applyFont="1" applyFill="1" applyBorder="1" applyAlignment="1">
      <alignment horizontal="center" vertical="center"/>
    </xf>
    <xf numFmtId="0" fontId="34" fillId="4" borderId="162" xfId="0" applyFont="1" applyFill="1" applyBorder="1" applyAlignment="1">
      <alignment horizontal="center" vertical="center"/>
    </xf>
    <xf numFmtId="0" fontId="34" fillId="4" borderId="45" xfId="0" applyFont="1" applyFill="1" applyBorder="1" applyAlignment="1">
      <alignment horizontal="center" vertical="center"/>
    </xf>
    <xf numFmtId="0" fontId="34" fillId="4" borderId="163" xfId="0" applyFont="1" applyFill="1" applyBorder="1" applyAlignment="1">
      <alignment horizontal="center" vertical="center"/>
    </xf>
    <xf numFmtId="0" fontId="34" fillId="4" borderId="138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4" fillId="4" borderId="166" xfId="0" applyFont="1" applyFill="1" applyBorder="1" applyAlignment="1">
      <alignment horizontal="center" vertical="center"/>
    </xf>
    <xf numFmtId="0" fontId="21" fillId="4" borderId="89" xfId="0" applyFont="1" applyFill="1" applyBorder="1"/>
    <xf numFmtId="0" fontId="34" fillId="4" borderId="160" xfId="0" applyFont="1" applyFill="1" applyBorder="1" applyAlignment="1">
      <alignment horizontal="center" vertical="center"/>
    </xf>
    <xf numFmtId="0" fontId="34" fillId="4" borderId="37" xfId="0" applyFont="1" applyFill="1" applyBorder="1" applyAlignment="1">
      <alignment horizontal="center" vertical="center"/>
    </xf>
    <xf numFmtId="0" fontId="34" fillId="4" borderId="32" xfId="0" applyFont="1" applyFill="1" applyBorder="1" applyAlignment="1">
      <alignment horizontal="center" vertical="center"/>
    </xf>
    <xf numFmtId="0" fontId="34" fillId="4" borderId="169" xfId="0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34" fillId="4" borderId="66" xfId="0" applyFont="1" applyFill="1" applyBorder="1" applyAlignment="1">
      <alignment horizontal="center" vertical="center" wrapText="1"/>
    </xf>
    <xf numFmtId="0" fontId="34" fillId="4" borderId="136" xfId="0" applyFont="1" applyFill="1" applyBorder="1" applyAlignment="1">
      <alignment horizontal="center" vertical="center"/>
    </xf>
    <xf numFmtId="0" fontId="34" fillId="4" borderId="137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center" vertical="center" wrapText="1"/>
    </xf>
    <xf numFmtId="0" fontId="34" fillId="4" borderId="153" xfId="0" applyFont="1" applyFill="1" applyBorder="1" applyAlignment="1">
      <alignment horizontal="center" vertical="center" textRotation="90"/>
    </xf>
    <xf numFmtId="0" fontId="34" fillId="4" borderId="142" xfId="0" applyFont="1" applyFill="1" applyBorder="1" applyAlignment="1">
      <alignment horizontal="center" vertical="center" textRotation="90"/>
    </xf>
    <xf numFmtId="0" fontId="28" fillId="2" borderId="175" xfId="43" applyFont="1" applyFill="1" applyBorder="1" applyAlignment="1">
      <alignment horizontal="center" vertical="center" textRotation="90"/>
    </xf>
    <xf numFmtId="0" fontId="28" fillId="2" borderId="129" xfId="43" applyFont="1" applyFill="1" applyBorder="1" applyAlignment="1">
      <alignment horizontal="center" vertical="center" textRotation="90"/>
    </xf>
    <xf numFmtId="0" fontId="49" fillId="2" borderId="173" xfId="42" applyFont="1" applyFill="1" applyBorder="1" applyAlignment="1">
      <alignment horizontal="center" vertical="center" wrapText="1"/>
    </xf>
    <xf numFmtId="0" fontId="59" fillId="4" borderId="80" xfId="42" applyFont="1" applyFill="1" applyBorder="1" applyAlignment="1">
      <alignment horizontal="center" vertical="center" wrapText="1"/>
    </xf>
    <xf numFmtId="0" fontId="59" fillId="4" borderId="116" xfId="42" applyFont="1" applyFill="1" applyBorder="1" applyAlignment="1">
      <alignment horizontal="center" vertical="center" wrapText="1"/>
    </xf>
    <xf numFmtId="0" fontId="78" fillId="4" borderId="0" xfId="42" applyFont="1" applyFill="1" applyAlignment="1">
      <alignment horizontal="center" vertical="center"/>
    </xf>
    <xf numFmtId="0" fontId="78" fillId="0" borderId="0" xfId="42" applyFont="1" applyFill="1" applyAlignment="1">
      <alignment horizontal="center" vertical="center"/>
    </xf>
    <xf numFmtId="0" fontId="59" fillId="4" borderId="19" xfId="43" applyFont="1" applyFill="1" applyBorder="1" applyAlignment="1">
      <alignment horizontal="center" vertical="center" wrapText="1"/>
    </xf>
    <xf numFmtId="0" fontId="59" fillId="4" borderId="20" xfId="43" applyFont="1" applyFill="1" applyBorder="1" applyAlignment="1">
      <alignment horizontal="center" vertical="center" wrapText="1"/>
    </xf>
    <xf numFmtId="0" fontId="59" fillId="0" borderId="20" xfId="43" applyFont="1" applyFill="1" applyBorder="1" applyAlignment="1">
      <alignment horizontal="center" vertical="center" wrapText="1"/>
    </xf>
    <xf numFmtId="0" fontId="59" fillId="4" borderId="125" xfId="43" applyFont="1" applyFill="1" applyBorder="1" applyAlignment="1">
      <alignment horizontal="center" vertical="center" wrapText="1"/>
    </xf>
    <xf numFmtId="0" fontId="59" fillId="4" borderId="37" xfId="43" applyFont="1" applyFill="1" applyBorder="1" applyAlignment="1">
      <alignment horizontal="center" vertical="center" textRotation="90"/>
    </xf>
    <xf numFmtId="0" fontId="59" fillId="4" borderId="32" xfId="43" applyFont="1" applyFill="1" applyBorder="1" applyAlignment="1">
      <alignment horizontal="center" vertical="center" textRotation="90"/>
    </xf>
    <xf numFmtId="0" fontId="59" fillId="4" borderId="29" xfId="43" applyFont="1" applyFill="1" applyBorder="1" applyAlignment="1">
      <alignment horizontal="center" vertical="center" textRotation="90"/>
    </xf>
    <xf numFmtId="0" fontId="59" fillId="4" borderId="177" xfId="42" applyFont="1" applyFill="1" applyBorder="1" applyAlignment="1">
      <alignment horizontal="center" vertical="center" wrapText="1"/>
    </xf>
    <xf numFmtId="0" fontId="59" fillId="4" borderId="139" xfId="42" applyFont="1" applyFill="1" applyBorder="1" applyAlignment="1">
      <alignment horizontal="center" vertical="center" wrapText="1"/>
    </xf>
    <xf numFmtId="0" fontId="59" fillId="4" borderId="178" xfId="42" applyFont="1" applyFill="1" applyBorder="1" applyAlignment="1">
      <alignment horizontal="center" vertical="center" wrapText="1"/>
    </xf>
    <xf numFmtId="0" fontId="59" fillId="7" borderId="70" xfId="42" applyFont="1" applyFill="1" applyBorder="1" applyAlignment="1">
      <alignment horizontal="center" vertical="center" wrapText="1"/>
    </xf>
    <xf numFmtId="0" fontId="59" fillId="7" borderId="115" xfId="42" applyFont="1" applyFill="1" applyBorder="1" applyAlignment="1">
      <alignment horizontal="center" vertical="center" wrapText="1"/>
    </xf>
    <xf numFmtId="0" fontId="59" fillId="4" borderId="37" xfId="42" applyFont="1" applyFill="1" applyBorder="1" applyAlignment="1">
      <alignment horizontal="center" vertical="center"/>
    </xf>
    <xf numFmtId="0" fontId="59" fillId="4" borderId="32" xfId="42" applyFont="1" applyFill="1" applyBorder="1" applyAlignment="1">
      <alignment horizontal="center" vertical="center"/>
    </xf>
    <xf numFmtId="0" fontId="59" fillId="4" borderId="29" xfId="42" applyFont="1" applyFill="1" applyBorder="1" applyAlignment="1">
      <alignment horizontal="center" vertical="center"/>
    </xf>
    <xf numFmtId="0" fontId="59" fillId="4" borderId="70" xfId="42" applyFont="1" applyFill="1" applyBorder="1" applyAlignment="1">
      <alignment horizontal="center" vertical="center" wrapText="1"/>
    </xf>
    <xf numFmtId="0" fontId="59" fillId="4" borderId="115" xfId="42" applyFont="1" applyFill="1" applyBorder="1" applyAlignment="1">
      <alignment horizontal="center" vertical="center" wrapText="1"/>
    </xf>
    <xf numFmtId="0" fontId="59" fillId="4" borderId="79" xfId="42" applyNumberFormat="1" applyFont="1" applyFill="1" applyBorder="1" applyAlignment="1">
      <alignment horizontal="center" vertical="center" wrapText="1"/>
    </xf>
    <xf numFmtId="0" fontId="59" fillId="4" borderId="21" xfId="42" applyNumberFormat="1" applyFont="1" applyFill="1" applyBorder="1" applyAlignment="1">
      <alignment horizontal="center" vertical="center" wrapText="1"/>
    </xf>
    <xf numFmtId="0" fontId="59" fillId="4" borderId="37" xfId="42" applyNumberFormat="1" applyFont="1" applyFill="1" applyBorder="1" applyAlignment="1">
      <alignment horizontal="center" vertical="center" wrapText="1"/>
    </xf>
    <xf numFmtId="0" fontId="59" fillId="4" borderId="66" xfId="42" applyNumberFormat="1" applyFont="1" applyFill="1" applyBorder="1" applyAlignment="1">
      <alignment horizontal="center" vertical="center" wrapText="1"/>
    </xf>
    <xf numFmtId="0" fontId="59" fillId="4" borderId="113" xfId="42" applyNumberFormat="1" applyFont="1" applyFill="1" applyBorder="1" applyAlignment="1">
      <alignment horizontal="center" vertical="center" wrapText="1"/>
    </xf>
    <xf numFmtId="0" fontId="59" fillId="4" borderId="35" xfId="42" applyFont="1" applyFill="1" applyBorder="1" applyAlignment="1">
      <alignment horizontal="center" vertical="center" wrapText="1"/>
    </xf>
    <xf numFmtId="0" fontId="59" fillId="4" borderId="13" xfId="42" applyFont="1" applyFill="1" applyBorder="1" applyAlignment="1">
      <alignment horizontal="center" vertical="center" wrapText="1"/>
    </xf>
    <xf numFmtId="0" fontId="59" fillId="4" borderId="169" xfId="42" applyFont="1" applyFill="1" applyBorder="1" applyAlignment="1">
      <alignment horizontal="center" vertical="center" wrapText="1"/>
    </xf>
    <xf numFmtId="0" fontId="59" fillId="4" borderId="79" xfId="42" applyFont="1" applyFill="1" applyBorder="1" applyAlignment="1">
      <alignment horizontal="center" vertical="center" wrapText="1"/>
    </xf>
    <xf numFmtId="0" fontId="59" fillId="4" borderId="21" xfId="42" applyFont="1" applyFill="1" applyBorder="1" applyAlignment="1">
      <alignment horizontal="center" vertical="center" wrapText="1"/>
    </xf>
    <xf numFmtId="0" fontId="59" fillId="4" borderId="80" xfId="42" applyNumberFormat="1" applyFont="1" applyFill="1" applyBorder="1" applyAlignment="1">
      <alignment horizontal="center" vertical="center" wrapText="1"/>
    </xf>
    <xf numFmtId="0" fontId="59" fillId="4" borderId="116" xfId="42" applyNumberFormat="1" applyFont="1" applyFill="1" applyBorder="1" applyAlignment="1">
      <alignment horizontal="center" vertical="center" wrapText="1"/>
    </xf>
    <xf numFmtId="0" fontId="59" fillId="0" borderId="70" xfId="42" applyFont="1" applyFill="1" applyBorder="1" applyAlignment="1">
      <alignment horizontal="center" vertical="center" wrapText="1"/>
    </xf>
    <xf numFmtId="0" fontId="59" fillId="0" borderId="115" xfId="42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9" fillId="4" borderId="175" xfId="43" applyFont="1" applyFill="1" applyBorder="1" applyAlignment="1">
      <alignment horizontal="center" vertical="center" textRotation="90"/>
    </xf>
    <xf numFmtId="0" fontId="59" fillId="4" borderId="129" xfId="43" applyFont="1" applyFill="1" applyBorder="1" applyAlignment="1">
      <alignment horizontal="center" vertical="center" textRotation="90"/>
    </xf>
    <xf numFmtId="0" fontId="59" fillId="4" borderId="99" xfId="43" applyFont="1" applyFill="1" applyBorder="1" applyAlignment="1">
      <alignment horizontal="center" vertical="center" textRotation="90"/>
    </xf>
    <xf numFmtId="0" fontId="59" fillId="4" borderId="185" xfId="42" applyFont="1" applyFill="1" applyBorder="1" applyAlignment="1">
      <alignment horizontal="center" vertical="center"/>
    </xf>
    <xf numFmtId="0" fontId="59" fillId="4" borderId="186" xfId="42" applyFont="1" applyFill="1" applyBorder="1" applyAlignment="1">
      <alignment horizontal="center" vertical="center"/>
    </xf>
    <xf numFmtId="0" fontId="59" fillId="4" borderId="187" xfId="42" applyFont="1" applyFill="1" applyBorder="1" applyAlignment="1">
      <alignment horizontal="center" vertical="center"/>
    </xf>
    <xf numFmtId="0" fontId="59" fillId="4" borderId="149" xfId="42" applyFont="1" applyFill="1" applyBorder="1" applyAlignment="1">
      <alignment horizontal="center" vertical="center" wrapText="1"/>
    </xf>
    <xf numFmtId="0" fontId="59" fillId="4" borderId="113" xfId="42" applyFont="1" applyFill="1" applyBorder="1" applyAlignment="1">
      <alignment horizontal="center" vertical="center" wrapText="1"/>
    </xf>
    <xf numFmtId="0" fontId="59" fillId="0" borderId="79" xfId="42" applyFont="1" applyFill="1" applyBorder="1" applyAlignment="1">
      <alignment horizontal="center" vertical="center" wrapText="1"/>
    </xf>
    <xf numFmtId="0" fontId="59" fillId="0" borderId="21" xfId="42" applyFont="1" applyFill="1" applyBorder="1" applyAlignment="1">
      <alignment horizontal="center" vertical="center" wrapText="1"/>
    </xf>
    <xf numFmtId="0" fontId="59" fillId="4" borderId="19" xfId="42" applyNumberFormat="1" applyFont="1" applyFill="1" applyBorder="1" applyAlignment="1">
      <alignment horizontal="center" vertical="center" wrapText="1"/>
    </xf>
    <xf numFmtId="0" fontId="59" fillId="4" borderId="125" xfId="42" applyNumberFormat="1" applyFont="1" applyFill="1" applyBorder="1" applyAlignment="1">
      <alignment horizontal="center" vertical="center" wrapText="1"/>
    </xf>
    <xf numFmtId="0" fontId="59" fillId="4" borderId="91" xfId="42" applyFont="1" applyFill="1" applyBorder="1" applyAlignment="1">
      <alignment horizontal="center" vertical="center"/>
    </xf>
    <xf numFmtId="0" fontId="59" fillId="4" borderId="126" xfId="42" applyFont="1" applyFill="1" applyBorder="1" applyAlignment="1">
      <alignment horizontal="center" vertical="center" wrapText="1"/>
    </xf>
    <xf numFmtId="0" fontId="59" fillId="4" borderId="114" xfId="42" applyFont="1" applyFill="1" applyBorder="1" applyAlignment="1">
      <alignment horizontal="center" vertical="center" wrapText="1"/>
    </xf>
    <xf numFmtId="0" fontId="59" fillId="4" borderId="82" xfId="42" applyFont="1" applyFill="1" applyBorder="1" applyAlignment="1">
      <alignment horizontal="center" vertical="center" wrapText="1"/>
    </xf>
    <xf numFmtId="0" fontId="59" fillId="4" borderId="161" xfId="42" applyFont="1" applyFill="1" applyBorder="1" applyAlignment="1">
      <alignment horizontal="center" vertical="center" wrapText="1"/>
    </xf>
    <xf numFmtId="0" fontId="59" fillId="4" borderId="35" xfId="43" applyFont="1" applyFill="1" applyBorder="1" applyAlignment="1">
      <alignment horizontal="center" vertical="center" wrapText="1"/>
    </xf>
    <xf numFmtId="0" fontId="59" fillId="4" borderId="13" xfId="43" applyFont="1" applyFill="1" applyBorder="1" applyAlignment="1">
      <alignment horizontal="center" vertical="center" wrapText="1"/>
    </xf>
    <xf numFmtId="0" fontId="59" fillId="4" borderId="169" xfId="43" applyFont="1" applyFill="1" applyBorder="1" applyAlignment="1">
      <alignment horizontal="center" vertical="center" wrapText="1"/>
    </xf>
    <xf numFmtId="0" fontId="78" fillId="0" borderId="0" xfId="43" applyFont="1" applyFill="1" applyAlignment="1">
      <alignment horizontal="center" vertical="center"/>
    </xf>
    <xf numFmtId="0" fontId="34" fillId="2" borderId="166" xfId="0" applyFont="1" applyFill="1" applyBorder="1" applyAlignment="1">
      <alignment horizontal="center" vertical="center"/>
    </xf>
    <xf numFmtId="0" fontId="21" fillId="2" borderId="89" xfId="0" applyFont="1" applyFill="1" applyBorder="1"/>
    <xf numFmtId="0" fontId="34" fillId="2" borderId="160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169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34" fillId="0" borderId="160" xfId="0" applyFont="1" applyFill="1" applyBorder="1" applyAlignment="1">
      <alignment horizontal="center" vertical="center"/>
    </xf>
    <xf numFmtId="0" fontId="34" fillId="2" borderId="160" xfId="0" applyFont="1" applyFill="1" applyBorder="1" applyAlignment="1">
      <alignment horizontal="center" vertical="center" wrapText="1"/>
    </xf>
    <xf numFmtId="0" fontId="34" fillId="2" borderId="162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 vertical="center"/>
    </xf>
    <xf numFmtId="0" fontId="34" fillId="2" borderId="163" xfId="0" applyFont="1" applyFill="1" applyBorder="1" applyAlignment="1">
      <alignment horizontal="center" vertical="center"/>
    </xf>
    <xf numFmtId="0" fontId="34" fillId="2" borderId="138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textRotation="90" wrapText="1"/>
    </xf>
    <xf numFmtId="0" fontId="34" fillId="2" borderId="28" xfId="0" applyFont="1" applyFill="1" applyBorder="1" applyAlignment="1">
      <alignment horizontal="center" vertical="center" textRotation="90" wrapText="1"/>
    </xf>
    <xf numFmtId="0" fontId="34" fillId="2" borderId="172" xfId="0" applyFont="1" applyFill="1" applyBorder="1" applyAlignment="1">
      <alignment horizontal="center" vertical="center" textRotation="90"/>
    </xf>
    <xf numFmtId="0" fontId="34" fillId="2" borderId="95" xfId="0" applyFont="1" applyFill="1" applyBorder="1" applyAlignment="1">
      <alignment horizontal="center" vertical="center" textRotation="90"/>
    </xf>
    <xf numFmtId="0" fontId="34" fillId="2" borderId="140" xfId="0" applyFont="1" applyFill="1" applyBorder="1" applyAlignment="1">
      <alignment horizontal="center" vertical="center" textRotation="90"/>
    </xf>
    <xf numFmtId="0" fontId="34" fillId="2" borderId="164" xfId="0" applyFont="1" applyFill="1" applyBorder="1" applyAlignment="1">
      <alignment horizontal="center" vertical="center"/>
    </xf>
    <xf numFmtId="0" fontId="34" fillId="2" borderId="135" xfId="0" applyFont="1" applyFill="1" applyBorder="1" applyAlignment="1">
      <alignment horizontal="center" vertical="center"/>
    </xf>
    <xf numFmtId="0" fontId="34" fillId="2" borderId="132" xfId="0" applyFont="1" applyFill="1" applyBorder="1" applyAlignment="1">
      <alignment horizontal="center" vertical="center"/>
    </xf>
    <xf numFmtId="0" fontId="69" fillId="0" borderId="0" xfId="43" applyNumberFormat="1" applyFont="1" applyFill="1" applyAlignment="1">
      <alignment horizontal="left" vertical="center"/>
    </xf>
    <xf numFmtId="0" fontId="34" fillId="2" borderId="66" xfId="0" applyFont="1" applyFill="1" applyBorder="1" applyAlignment="1">
      <alignment horizontal="center" vertical="center" wrapText="1"/>
    </xf>
    <xf numFmtId="0" fontId="34" fillId="2" borderId="136" xfId="0" applyFont="1" applyFill="1" applyBorder="1" applyAlignment="1">
      <alignment horizontal="center" vertical="center"/>
    </xf>
    <xf numFmtId="0" fontId="34" fillId="2" borderId="137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 wrapText="1"/>
    </xf>
    <xf numFmtId="0" fontId="34" fillId="2" borderId="162" xfId="0" applyFont="1" applyFill="1" applyBorder="1" applyAlignment="1">
      <alignment horizontal="center" vertical="center" textRotation="90"/>
    </xf>
    <xf numFmtId="0" fontId="34" fillId="2" borderId="45" xfId="0" applyFont="1" applyFill="1" applyBorder="1" applyAlignment="1">
      <alignment horizontal="center" vertical="center" textRotation="90"/>
    </xf>
    <xf numFmtId="0" fontId="34" fillId="2" borderId="164" xfId="0" applyFont="1" applyFill="1" applyBorder="1" applyAlignment="1">
      <alignment horizontal="center" vertical="center" textRotation="90"/>
    </xf>
    <xf numFmtId="0" fontId="34" fillId="2" borderId="135" xfId="0" applyFont="1" applyFill="1" applyBorder="1" applyAlignment="1">
      <alignment horizontal="center" vertical="center" textRotation="90"/>
    </xf>
    <xf numFmtId="0" fontId="34" fillId="0" borderId="162" xfId="0" applyFont="1" applyFill="1" applyBorder="1" applyAlignment="1">
      <alignment horizontal="center" vertical="center"/>
    </xf>
    <xf numFmtId="0" fontId="34" fillId="8" borderId="45" xfId="0" applyFont="1" applyFill="1" applyBorder="1" applyAlignment="1">
      <alignment horizontal="center" vertical="center"/>
    </xf>
    <xf numFmtId="0" fontId="34" fillId="0" borderId="163" xfId="0" applyFont="1" applyFill="1" applyBorder="1" applyAlignment="1">
      <alignment horizontal="center" vertical="center"/>
    </xf>
    <xf numFmtId="0" fontId="34" fillId="8" borderId="138" xfId="0" applyFont="1" applyFill="1" applyBorder="1" applyAlignment="1">
      <alignment horizontal="center" vertical="center"/>
    </xf>
    <xf numFmtId="0" fontId="117" fillId="2" borderId="0" xfId="43" applyFont="1" applyFill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 wrapText="1"/>
    </xf>
    <xf numFmtId="0" fontId="21" fillId="2" borderId="32" xfId="0" applyFont="1" applyFill="1" applyBorder="1"/>
    <xf numFmtId="0" fontId="34" fillId="2" borderId="190" xfId="0" applyFont="1" applyFill="1" applyBorder="1" applyAlignment="1">
      <alignment horizontal="center" vertical="center"/>
    </xf>
    <xf numFmtId="0" fontId="34" fillId="2" borderId="191" xfId="0" applyFont="1" applyFill="1" applyBorder="1" applyAlignment="1">
      <alignment horizontal="center" vertical="center"/>
    </xf>
    <xf numFmtId="0" fontId="34" fillId="2" borderId="192" xfId="0" applyFont="1" applyFill="1" applyBorder="1" applyAlignment="1">
      <alignment horizontal="center" vertical="center"/>
    </xf>
    <xf numFmtId="0" fontId="34" fillId="2" borderId="190" xfId="0" applyFont="1" applyFill="1" applyBorder="1" applyAlignment="1">
      <alignment horizontal="center" vertical="center" wrapText="1"/>
    </xf>
    <xf numFmtId="0" fontId="34" fillId="2" borderId="192" xfId="0" applyFont="1" applyFill="1" applyBorder="1" applyAlignment="1">
      <alignment horizontal="center" vertical="center" wrapText="1"/>
    </xf>
    <xf numFmtId="0" fontId="34" fillId="2" borderId="191" xfId="0" applyFont="1" applyFill="1" applyBorder="1" applyAlignment="1">
      <alignment horizontal="center" vertical="center" wrapText="1"/>
    </xf>
    <xf numFmtId="0" fontId="95" fillId="0" borderId="135" xfId="0" applyFont="1" applyBorder="1" applyAlignment="1">
      <alignment horizontal="center" vertical="center"/>
    </xf>
    <xf numFmtId="0" fontId="95" fillId="0" borderId="141" xfId="0" applyFont="1" applyBorder="1" applyAlignment="1">
      <alignment horizontal="center" vertical="center"/>
    </xf>
    <xf numFmtId="0" fontId="95" fillId="0" borderId="93" xfId="0" applyFont="1" applyBorder="1" applyAlignment="1">
      <alignment horizontal="center" vertical="center"/>
    </xf>
    <xf numFmtId="0" fontId="79" fillId="0" borderId="144" xfId="0" applyFont="1" applyBorder="1" applyAlignment="1">
      <alignment horizontal="center" vertical="center"/>
    </xf>
    <xf numFmtId="0" fontId="88" fillId="0" borderId="45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88" fillId="0" borderId="54" xfId="0" applyFont="1" applyBorder="1" applyAlignment="1">
      <alignment horizontal="center" vertical="center"/>
    </xf>
    <xf numFmtId="0" fontId="88" fillId="0" borderId="138" xfId="0" applyFont="1" applyBorder="1" applyAlignment="1">
      <alignment horizontal="center" vertical="center"/>
    </xf>
    <xf numFmtId="0" fontId="88" fillId="0" borderId="137" xfId="0" applyFont="1" applyBorder="1" applyAlignment="1">
      <alignment horizontal="center" vertical="center"/>
    </xf>
    <xf numFmtId="0" fontId="88" fillId="0" borderId="92" xfId="0" applyFont="1" applyBorder="1" applyAlignment="1">
      <alignment horizontal="center" vertical="center"/>
    </xf>
    <xf numFmtId="0" fontId="88" fillId="0" borderId="135" xfId="0" applyFont="1" applyBorder="1" applyAlignment="1">
      <alignment horizontal="center" vertical="center"/>
    </xf>
    <xf numFmtId="0" fontId="88" fillId="0" borderId="141" xfId="0" applyFont="1" applyBorder="1" applyAlignment="1">
      <alignment horizontal="center" vertical="center"/>
    </xf>
    <xf numFmtId="0" fontId="88" fillId="0" borderId="93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95" fillId="0" borderId="16" xfId="0" applyFont="1" applyBorder="1" applyAlignment="1">
      <alignment horizontal="center" vertical="center"/>
    </xf>
    <xf numFmtId="0" fontId="95" fillId="0" borderId="96" xfId="0" applyFont="1" applyBorder="1" applyAlignment="1">
      <alignment horizontal="center" vertical="center"/>
    </xf>
    <xf numFmtId="0" fontId="88" fillId="0" borderId="28" xfId="0" applyFont="1" applyBorder="1" applyAlignment="1">
      <alignment horizontal="center" vertical="center"/>
    </xf>
    <xf numFmtId="0" fontId="88" fillId="0" borderId="32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0" fontId="95" fillId="0" borderId="36" xfId="0" applyFont="1" applyBorder="1" applyAlignment="1">
      <alignment horizontal="center" vertical="center"/>
    </xf>
    <xf numFmtId="0" fontId="95" fillId="0" borderId="54" xfId="0" applyFont="1" applyBorder="1" applyAlignment="1">
      <alignment horizontal="center" vertical="center"/>
    </xf>
    <xf numFmtId="43" fontId="95" fillId="0" borderId="68" xfId="9" applyFont="1" applyBorder="1" applyAlignment="1">
      <alignment vertical="center"/>
    </xf>
    <xf numFmtId="0" fontId="0" fillId="0" borderId="140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12" xfId="0" applyBorder="1" applyAlignment="1">
      <alignment horizontal="center"/>
    </xf>
    <xf numFmtId="0" fontId="118" fillId="0" borderId="0" xfId="0" applyFont="1"/>
    <xf numFmtId="2" fontId="88" fillId="0" borderId="45" xfId="9" applyNumberFormat="1" applyFont="1" applyFill="1" applyBorder="1" applyAlignment="1">
      <alignment vertical="center"/>
    </xf>
    <xf numFmtId="2" fontId="88" fillId="0" borderId="36" xfId="9" applyNumberFormat="1" applyFont="1" applyFill="1" applyBorder="1" applyAlignment="1">
      <alignment vertical="center"/>
    </xf>
    <xf numFmtId="2" fontId="88" fillId="0" borderId="54" xfId="9" applyNumberFormat="1" applyFont="1" applyFill="1" applyBorder="1" applyAlignment="1">
      <alignment vertical="center"/>
    </xf>
    <xf numFmtId="2" fontId="88" fillId="0" borderId="138" xfId="9" applyNumberFormat="1" applyFont="1" applyFill="1" applyBorder="1" applyAlignment="1">
      <alignment vertical="center"/>
    </xf>
    <xf numFmtId="2" fontId="88" fillId="0" borderId="137" xfId="9" applyNumberFormat="1" applyFont="1" applyFill="1" applyBorder="1" applyAlignment="1">
      <alignment vertical="center"/>
    </xf>
    <xf numFmtId="2" fontId="88" fillId="0" borderId="92" xfId="9" applyNumberFormat="1" applyFont="1" applyFill="1" applyBorder="1" applyAlignment="1">
      <alignment vertical="center"/>
    </xf>
    <xf numFmtId="2" fontId="88" fillId="0" borderId="135" xfId="9" applyNumberFormat="1" applyFont="1" applyFill="1" applyBorder="1" applyAlignment="1">
      <alignment vertical="center"/>
    </xf>
    <xf numFmtId="2" fontId="88" fillId="0" borderId="141" xfId="9" applyNumberFormat="1" applyFont="1" applyFill="1" applyBorder="1" applyAlignment="1">
      <alignment vertical="center"/>
    </xf>
    <xf numFmtId="2" fontId="88" fillId="0" borderId="93" xfId="9" applyNumberFormat="1" applyFont="1" applyFill="1" applyBorder="1" applyAlignment="1">
      <alignment vertical="center"/>
    </xf>
    <xf numFmtId="2" fontId="88" fillId="0" borderId="45" xfId="9" applyNumberFormat="1" applyFont="1" applyBorder="1" applyAlignment="1">
      <alignment vertical="center"/>
    </xf>
    <xf numFmtId="2" fontId="88" fillId="0" borderId="36" xfId="9" applyNumberFormat="1" applyFont="1" applyBorder="1" applyAlignment="1">
      <alignment vertical="center"/>
    </xf>
    <xf numFmtId="2" fontId="88" fillId="0" borderId="54" xfId="9" applyNumberFormat="1" applyFont="1" applyBorder="1" applyAlignment="1">
      <alignment vertical="center"/>
    </xf>
    <xf numFmtId="43" fontId="16" fillId="0" borderId="138" xfId="9" applyFont="1" applyFill="1" applyBorder="1" applyAlignment="1">
      <alignment horizontal="center" vertical="center"/>
    </xf>
    <xf numFmtId="43" fontId="16" fillId="0" borderId="137" xfId="9" applyFont="1" applyFill="1" applyBorder="1" applyAlignment="1">
      <alignment horizontal="center" vertical="center"/>
    </xf>
    <xf numFmtId="43" fontId="16" fillId="0" borderId="92" xfId="9" applyFont="1" applyFill="1" applyBorder="1" applyAlignment="1">
      <alignment horizontal="center" vertical="center"/>
    </xf>
    <xf numFmtId="43" fontId="95" fillId="0" borderId="31" xfId="9" applyFont="1" applyBorder="1" applyAlignment="1">
      <alignment vertical="center"/>
    </xf>
    <xf numFmtId="39" fontId="95" fillId="0" borderId="67" xfId="9" applyNumberFormat="1" applyFont="1" applyBorder="1" applyAlignment="1">
      <alignment vertical="center"/>
    </xf>
    <xf numFmtId="39" fontId="95" fillId="0" borderId="31" xfId="9" applyNumberFormat="1" applyFont="1" applyBorder="1" applyAlignment="1">
      <alignment vertical="center"/>
    </xf>
    <xf numFmtId="0" fontId="18" fillId="2" borderId="151" xfId="42" applyFont="1" applyFill="1" applyBorder="1" applyAlignment="1">
      <alignment horizontal="center" vertical="center"/>
    </xf>
    <xf numFmtId="0" fontId="18" fillId="2" borderId="64" xfId="42" applyFont="1" applyFill="1" applyBorder="1" applyAlignment="1">
      <alignment horizontal="center" vertical="center"/>
    </xf>
    <xf numFmtId="0" fontId="18" fillId="2" borderId="28" xfId="45" applyFont="1" applyFill="1" applyBorder="1" applyAlignment="1">
      <alignment horizontal="center" vertical="center"/>
    </xf>
    <xf numFmtId="0" fontId="18" fillId="2" borderId="16" xfId="45" applyFont="1" applyFill="1" applyBorder="1" applyAlignment="1">
      <alignment horizontal="center" vertical="center"/>
    </xf>
    <xf numFmtId="0" fontId="36" fillId="2" borderId="0" xfId="42" applyFont="1" applyFill="1" applyAlignment="1">
      <alignment horizontal="center" vertical="center" wrapText="1"/>
    </xf>
    <xf numFmtId="0" fontId="18" fillId="2" borderId="1" xfId="45" applyFont="1" applyFill="1" applyBorder="1" applyAlignment="1">
      <alignment horizontal="center" vertical="center"/>
    </xf>
    <xf numFmtId="0" fontId="28" fillId="2" borderId="0" xfId="30" applyFont="1" applyFill="1" applyAlignment="1">
      <alignment horizontal="center"/>
    </xf>
    <xf numFmtId="0" fontId="28" fillId="2" borderId="0" xfId="42" applyFont="1" applyFill="1" applyAlignment="1">
      <alignment horizontal="center" vertical="center"/>
    </xf>
    <xf numFmtId="0" fontId="49" fillId="2" borderId="19" xfId="43" applyFont="1" applyFill="1" applyBorder="1" applyAlignment="1">
      <alignment horizontal="center" vertical="center" wrapText="1"/>
    </xf>
    <xf numFmtId="0" fontId="49" fillId="2" borderId="20" xfId="43" applyFont="1" applyFill="1" applyBorder="1" applyAlignment="1">
      <alignment horizontal="center" vertical="center" wrapText="1"/>
    </xf>
    <xf numFmtId="0" fontId="49" fillId="2" borderId="35" xfId="43" applyFont="1" applyFill="1" applyBorder="1" applyAlignment="1">
      <alignment horizontal="center" vertical="center" wrapText="1"/>
    </xf>
    <xf numFmtId="0" fontId="49" fillId="2" borderId="13" xfId="43" applyFont="1" applyFill="1" applyBorder="1" applyAlignment="1">
      <alignment horizontal="center" vertical="center" wrapText="1"/>
    </xf>
    <xf numFmtId="0" fontId="49" fillId="2" borderId="169" xfId="43" applyFont="1" applyFill="1" applyBorder="1" applyAlignment="1">
      <alignment horizontal="center" vertical="center" wrapText="1"/>
    </xf>
    <xf numFmtId="0" fontId="0" fillId="0" borderId="0" xfId="0"/>
  </cellXfs>
  <cellStyles count="57">
    <cellStyle name="Comma" xfId="1" builtinId="3"/>
    <cellStyle name="Comma 10" xfId="2"/>
    <cellStyle name="Comma 11" xfId="3"/>
    <cellStyle name="Comma 11 2" xfId="4"/>
    <cellStyle name="Comma 11_PIP plan for MoH 2012-13 updated 11 June 2012 by MPI  for sending to MOH" xfId="5"/>
    <cellStyle name="Comma 12" xfId="6"/>
    <cellStyle name="Comma 13" xfId="7"/>
    <cellStyle name="Comma 14" xfId="8"/>
    <cellStyle name="Comma 15" xfId="9"/>
    <cellStyle name="Comma 2" xfId="10"/>
    <cellStyle name="Comma 2 2" xfId="11"/>
    <cellStyle name="Comma 2 3" xfId="12"/>
    <cellStyle name="Comma 2_PIP plan for MoH 2012-13 updated 11 June 2012 by MPI  for sending to MOH" xfId="13"/>
    <cellStyle name="Comma 3" xfId="14"/>
    <cellStyle name="Comma 3 2" xfId="15"/>
    <cellStyle name="Comma 4" xfId="16"/>
    <cellStyle name="Comma 5" xfId="17"/>
    <cellStyle name="Comma 5 2" xfId="18"/>
    <cellStyle name="Comma 5 3" xfId="19"/>
    <cellStyle name="Comma 6" xfId="20"/>
    <cellStyle name="Comma 7" xfId="21"/>
    <cellStyle name="Comma 8" xfId="22"/>
    <cellStyle name="Comma 9" xfId="23"/>
    <cellStyle name="Currency" xfId="56" builtinId="4"/>
    <cellStyle name="Currency 2" xfId="24"/>
    <cellStyle name="Currency 3" xfId="25"/>
    <cellStyle name="Normal" xfId="0" builtinId="0"/>
    <cellStyle name="Normal 10" xfId="26"/>
    <cellStyle name="Normal 10 2" xfId="27"/>
    <cellStyle name="Normal 10 3" xfId="28"/>
    <cellStyle name="Normal 11" xfId="29"/>
    <cellStyle name="Normal 2" xfId="30"/>
    <cellStyle name="Normal 2 2" xfId="31"/>
    <cellStyle name="Normal 2 2 2" xfId="32"/>
    <cellStyle name="Normal 2 3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Normal_Book2" xfId="41"/>
    <cellStyle name="Normal_PIP 2008-2009 of Line ministries" xfId="42"/>
    <cellStyle name="Normal_PIP 2008-2009 of Line ministries 2_pip ok 8.6.2010 (original)" xfId="43"/>
    <cellStyle name="Normal_plan of other sector 08-09 2.7.2008" xfId="44"/>
    <cellStyle name="Normal_plan of other sector 08-09 2.7.2008 3" xfId="45"/>
    <cellStyle name="Normal_Sheet1" xfId="46"/>
    <cellStyle name="Normal_skEDU2002" xfId="47"/>
    <cellStyle name="Normal_skEDU2002 2 2" xfId="48"/>
    <cellStyle name="Percent" xfId="49" builtinId="5"/>
    <cellStyle name="Percent 2" xfId="50"/>
    <cellStyle name="Percent 3" xfId="51"/>
    <cellStyle name="Percent 4" xfId="52"/>
    <cellStyle name="Percent 5" xfId="53"/>
    <cellStyle name="ปกติ 2" xfId="54"/>
    <cellStyle name="標準_060716ProTabForm00-10_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0</xdr:rowOff>
    </xdr:from>
    <xdr:to>
      <xdr:col>3</xdr:col>
      <xdr:colOff>1876425</xdr:colOff>
      <xdr:row>0</xdr:row>
      <xdr:rowOff>800100</xdr:rowOff>
    </xdr:to>
    <xdr:pic>
      <xdr:nvPicPr>
        <xdr:cNvPr id="366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1066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0</xdr:row>
      <xdr:rowOff>0</xdr:rowOff>
    </xdr:from>
    <xdr:to>
      <xdr:col>3</xdr:col>
      <xdr:colOff>1876425</xdr:colOff>
      <xdr:row>0</xdr:row>
      <xdr:rowOff>800100</xdr:rowOff>
    </xdr:to>
    <xdr:pic>
      <xdr:nvPicPr>
        <xdr:cNvPr id="356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1066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446"/>
  <sheetViews>
    <sheetView topLeftCell="A61" workbookViewId="0">
      <selection activeCell="E56" sqref="E56"/>
    </sheetView>
  </sheetViews>
  <sheetFormatPr defaultColWidth="9.09765625" defaultRowHeight="24.9" customHeight="1"/>
  <cols>
    <col min="1" max="1" width="4.19921875" style="10" customWidth="1"/>
    <col min="2" max="2" width="10.5" style="11" hidden="1" customWidth="1"/>
    <col min="3" max="3" width="12.3984375" style="11" hidden="1" customWidth="1"/>
    <col min="4" max="4" width="10.69921875" style="11" hidden="1" customWidth="1"/>
    <col min="5" max="5" width="48" style="11" customWidth="1"/>
    <col min="6" max="6" width="10.5" style="11" customWidth="1"/>
    <col min="7" max="9" width="24.09765625" style="11" customWidth="1"/>
    <col min="10" max="12" width="17.3984375" style="11" customWidth="1"/>
    <col min="13" max="13" width="13.8984375" style="11" bestFit="1" customWidth="1"/>
    <col min="14" max="22" width="21.8984375" style="11" customWidth="1"/>
    <col min="23" max="25" width="17.3984375" style="11" customWidth="1"/>
    <col min="26" max="26" width="17.69921875" style="11" customWidth="1"/>
    <col min="27" max="27" width="11.5" style="11" customWidth="1"/>
    <col min="28" max="28" width="24.69921875" style="11" bestFit="1" customWidth="1"/>
    <col min="29" max="29" width="24.69921875" style="11" customWidth="1"/>
    <col min="30" max="30" width="9.69921875" style="11" customWidth="1"/>
    <col min="31" max="31" width="9.8984375" style="11" customWidth="1"/>
    <col min="32" max="32" width="9.19921875" style="11" bestFit="1" customWidth="1"/>
    <col min="33" max="16384" width="9.09765625" style="11"/>
  </cols>
  <sheetData>
    <row r="1" spans="1:41" s="228" customFormat="1" ht="54" customHeight="1">
      <c r="A1" s="229" t="s">
        <v>122</v>
      </c>
      <c r="B1" s="229"/>
      <c r="C1" s="229"/>
      <c r="D1" s="229"/>
      <c r="F1" s="229"/>
      <c r="J1" s="229"/>
      <c r="K1" s="229"/>
      <c r="L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</row>
    <row r="2" spans="1:41" s="59" customFormat="1" ht="46.5" customHeight="1">
      <c r="A2" s="229" t="s">
        <v>123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</row>
    <row r="3" spans="1:41" s="45" customFormat="1" ht="32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3"/>
      <c r="X3" s="63"/>
      <c r="Y3" s="63"/>
      <c r="Z3" s="61" t="s">
        <v>61</v>
      </c>
      <c r="AA3" s="61"/>
      <c r="AB3" s="61"/>
      <c r="AC3" s="61"/>
      <c r="AD3" s="64"/>
    </row>
    <row r="4" spans="1:41" s="45" customFormat="1" ht="51" customHeight="1" thickTop="1" thickBot="1">
      <c r="A4" s="1196" t="s">
        <v>42</v>
      </c>
      <c r="B4" s="1198" t="s">
        <v>58</v>
      </c>
      <c r="C4" s="1198" t="s">
        <v>60</v>
      </c>
      <c r="D4" s="1198" t="s">
        <v>59</v>
      </c>
      <c r="E4" s="136"/>
      <c r="F4" s="1200" t="s">
        <v>84</v>
      </c>
      <c r="G4" s="1210" t="s">
        <v>62</v>
      </c>
      <c r="H4" s="1211"/>
      <c r="I4" s="1212"/>
      <c r="J4" s="1210" t="s">
        <v>114</v>
      </c>
      <c r="K4" s="1211"/>
      <c r="L4" s="1212"/>
      <c r="M4" s="1213" t="s">
        <v>139</v>
      </c>
      <c r="N4" s="1214"/>
      <c r="O4" s="1214"/>
      <c r="P4" s="1214"/>
      <c r="Q4" s="1214"/>
      <c r="R4" s="1214"/>
      <c r="S4" s="1214"/>
      <c r="T4" s="1214"/>
      <c r="U4" s="1214"/>
      <c r="V4" s="1215"/>
      <c r="W4" s="1207" t="s">
        <v>92</v>
      </c>
      <c r="X4" s="1208"/>
      <c r="Y4" s="1209"/>
      <c r="Z4" s="1204" t="s">
        <v>117</v>
      </c>
      <c r="AA4" s="1205"/>
      <c r="AB4" s="1206"/>
      <c r="AC4" s="281"/>
      <c r="AD4" s="1202" t="s">
        <v>45</v>
      </c>
      <c r="AE4" s="81"/>
    </row>
    <row r="5" spans="1:41" s="45" customFormat="1" ht="30.75" customHeight="1" thickBot="1">
      <c r="A5" s="1197"/>
      <c r="B5" s="1199"/>
      <c r="C5" s="1197"/>
      <c r="D5" s="1199"/>
      <c r="E5" s="105" t="s">
        <v>46</v>
      </c>
      <c r="F5" s="1201"/>
      <c r="G5" s="280" t="s">
        <v>125</v>
      </c>
      <c r="H5" s="279" t="s">
        <v>124</v>
      </c>
      <c r="I5" s="279" t="s">
        <v>43</v>
      </c>
      <c r="J5" s="280" t="s">
        <v>125</v>
      </c>
      <c r="K5" s="279" t="s">
        <v>124</v>
      </c>
      <c r="L5" s="279" t="s">
        <v>43</v>
      </c>
      <c r="M5" s="342" t="s">
        <v>125</v>
      </c>
      <c r="N5" s="312" t="s">
        <v>124</v>
      </c>
      <c r="O5" s="346" t="s">
        <v>132</v>
      </c>
      <c r="P5" s="346" t="s">
        <v>133</v>
      </c>
      <c r="Q5" s="346" t="s">
        <v>134</v>
      </c>
      <c r="R5" s="346" t="s">
        <v>135</v>
      </c>
      <c r="S5" s="346" t="s">
        <v>136</v>
      </c>
      <c r="T5" s="346" t="s">
        <v>137</v>
      </c>
      <c r="U5" s="346" t="s">
        <v>138</v>
      </c>
      <c r="V5" s="343" t="s">
        <v>43</v>
      </c>
      <c r="W5" s="280" t="s">
        <v>125</v>
      </c>
      <c r="X5" s="279" t="s">
        <v>124</v>
      </c>
      <c r="Y5" s="279" t="s">
        <v>43</v>
      </c>
      <c r="Z5" s="280" t="s">
        <v>125</v>
      </c>
      <c r="AA5" s="279" t="s">
        <v>124</v>
      </c>
      <c r="AB5" s="279" t="s">
        <v>43</v>
      </c>
      <c r="AC5" s="320"/>
      <c r="AD5" s="1203"/>
      <c r="AE5" s="81"/>
    </row>
    <row r="6" spans="1:41" s="79" customFormat="1" ht="15.75" customHeight="1" thickTop="1" thickBot="1">
      <c r="A6" s="144">
        <v>1</v>
      </c>
      <c r="B6" s="157">
        <v>2</v>
      </c>
      <c r="C6" s="162">
        <v>3</v>
      </c>
      <c r="D6" s="162">
        <v>4</v>
      </c>
      <c r="E6" s="123">
        <v>5</v>
      </c>
      <c r="F6" s="122">
        <v>6</v>
      </c>
      <c r="G6" s="127">
        <v>7</v>
      </c>
      <c r="H6" s="161"/>
      <c r="I6" s="161"/>
      <c r="J6" s="124">
        <v>8</v>
      </c>
      <c r="K6" s="124"/>
      <c r="L6" s="124"/>
      <c r="M6" s="125">
        <v>10</v>
      </c>
      <c r="N6" s="156"/>
      <c r="O6" s="156"/>
      <c r="P6" s="156"/>
      <c r="Q6" s="156"/>
      <c r="R6" s="156"/>
      <c r="S6" s="156"/>
      <c r="T6" s="156"/>
      <c r="U6" s="156"/>
      <c r="V6" s="156"/>
      <c r="W6" s="156">
        <v>19</v>
      </c>
      <c r="X6" s="156"/>
      <c r="Y6" s="156"/>
      <c r="Z6" s="128">
        <v>20</v>
      </c>
      <c r="AA6" s="231"/>
      <c r="AB6" s="231"/>
      <c r="AC6" s="216"/>
      <c r="AD6" s="126">
        <v>21</v>
      </c>
      <c r="AE6" s="82"/>
    </row>
    <row r="7" spans="1:41" s="139" customFormat="1" ht="39.75" customHeight="1" thickTop="1" thickBot="1">
      <c r="A7" s="145"/>
      <c r="B7" s="168"/>
      <c r="C7" s="168"/>
      <c r="D7" s="168"/>
      <c r="E7" s="166" t="s">
        <v>93</v>
      </c>
      <c r="F7" s="245" t="e">
        <f>F8+F19</f>
        <v>#REF!</v>
      </c>
      <c r="G7" s="183" t="e">
        <f>SUM(G25)</f>
        <v>#REF!</v>
      </c>
      <c r="H7" s="183"/>
      <c r="I7" s="183" t="e">
        <f>G7+H7</f>
        <v>#REF!</v>
      </c>
      <c r="J7" s="183" t="e">
        <f>SUM(J25)</f>
        <v>#REF!</v>
      </c>
      <c r="K7" s="183"/>
      <c r="L7" s="183" t="e">
        <f>J7+K7</f>
        <v>#REF!</v>
      </c>
      <c r="M7" s="183" t="e">
        <f>SUM(M25)</f>
        <v>#REF!</v>
      </c>
      <c r="N7" s="183"/>
      <c r="O7" s="183"/>
      <c r="P7" s="183"/>
      <c r="Q7" s="183"/>
      <c r="R7" s="183"/>
      <c r="S7" s="183"/>
      <c r="T7" s="183"/>
      <c r="U7" s="183"/>
      <c r="V7" s="183" t="e">
        <f>M7+N7</f>
        <v>#REF!</v>
      </c>
      <c r="W7" s="183" t="e">
        <f>SUM(W25)</f>
        <v>#REF!</v>
      </c>
      <c r="X7" s="183"/>
      <c r="Y7" s="183"/>
      <c r="Z7" s="220" t="e">
        <f>SUM(Z25)</f>
        <v>#REF!</v>
      </c>
      <c r="AA7" s="220"/>
      <c r="AB7" s="277">
        <f>SUM(AB25)</f>
        <v>0</v>
      </c>
      <c r="AC7" s="322"/>
      <c r="AD7" s="195"/>
    </row>
    <row r="8" spans="1:41" s="185" customFormat="1" ht="23.25" customHeight="1" thickTop="1" thickBot="1">
      <c r="A8" s="143"/>
      <c r="B8" s="140"/>
      <c r="C8" s="140"/>
      <c r="D8" s="140"/>
      <c r="E8" s="163" t="s">
        <v>94</v>
      </c>
      <c r="F8" s="246" t="e">
        <f>F9+F18</f>
        <v>#REF!</v>
      </c>
      <c r="G8" s="184" t="e">
        <f>SUM(G9:G18)</f>
        <v>#REF!</v>
      </c>
      <c r="H8" s="184"/>
      <c r="I8" s="183" t="e">
        <f t="shared" ref="I8:I70" si="0">G8+H8</f>
        <v>#REF!</v>
      </c>
      <c r="J8" s="189" t="e">
        <f>SUM(J9:J18)</f>
        <v>#REF!</v>
      </c>
      <c r="K8" s="189"/>
      <c r="L8" s="183" t="e">
        <f t="shared" ref="L8:L70" si="1">J8+K8</f>
        <v>#REF!</v>
      </c>
      <c r="M8" s="189" t="e">
        <f>SUM(M9:M18)</f>
        <v>#REF!</v>
      </c>
      <c r="N8" s="184"/>
      <c r="O8" s="370"/>
      <c r="P8" s="370"/>
      <c r="Q8" s="370"/>
      <c r="R8" s="370"/>
      <c r="S8" s="370"/>
      <c r="T8" s="370"/>
      <c r="U8" s="370"/>
      <c r="V8" s="183" t="e">
        <f>M8+N8</f>
        <v>#REF!</v>
      </c>
      <c r="W8" s="184" t="e">
        <f>SUM(W9:W18)</f>
        <v>#REF!</v>
      </c>
      <c r="X8" s="184"/>
      <c r="Y8" s="184"/>
      <c r="Z8" s="221" t="e">
        <f>SUM(Z9:Z18)</f>
        <v>#REF!</v>
      </c>
      <c r="AA8" s="232"/>
      <c r="AB8" s="232"/>
      <c r="AC8" s="323"/>
      <c r="AD8" s="196"/>
    </row>
    <row r="9" spans="1:41" s="152" customFormat="1" ht="23.25" customHeight="1" thickTop="1" thickBot="1">
      <c r="A9" s="143"/>
      <c r="B9" s="141"/>
      <c r="C9" s="141"/>
      <c r="D9" s="141"/>
      <c r="E9" s="164" t="s">
        <v>39</v>
      </c>
      <c r="F9" s="243" t="e">
        <f>#REF!+#REF!+#REF!+#REF!</f>
        <v>#REF!</v>
      </c>
      <c r="G9" s="155" t="e">
        <f>#REF!+#REF!+#REF!+#REF!</f>
        <v>#REF!</v>
      </c>
      <c r="H9" s="155"/>
      <c r="I9" s="183" t="e">
        <f t="shared" si="0"/>
        <v>#REF!</v>
      </c>
      <c r="J9" s="190" t="e">
        <f>#REF!+#REF!+#REF!+#REF!</f>
        <v>#REF!</v>
      </c>
      <c r="K9" s="190"/>
      <c r="L9" s="183" t="e">
        <f t="shared" si="1"/>
        <v>#REF!</v>
      </c>
      <c r="M9" s="190" t="e">
        <f>#REF!+#REF!+#REF!+#REF!</f>
        <v>#REF!</v>
      </c>
      <c r="N9" s="155"/>
      <c r="O9" s="371"/>
      <c r="P9" s="371"/>
      <c r="Q9" s="371"/>
      <c r="R9" s="371"/>
      <c r="S9" s="371"/>
      <c r="T9" s="371"/>
      <c r="U9" s="371"/>
      <c r="V9" s="183" t="e">
        <f>M9+N9</f>
        <v>#REF!</v>
      </c>
      <c r="W9" s="155" t="e">
        <f>#REF!+#REF!+#REF!+#REF!</f>
        <v>#REF!</v>
      </c>
      <c r="X9" s="155"/>
      <c r="Y9" s="155"/>
      <c r="Z9" s="173" t="e">
        <f>#REF!+#REF!+#REF!+#REF!</f>
        <v>#REF!</v>
      </c>
      <c r="AA9" s="233"/>
      <c r="AB9" s="233"/>
      <c r="AC9" s="324"/>
      <c r="AD9" s="197"/>
    </row>
    <row r="10" spans="1:41" s="153" customFormat="1" ht="24.75" customHeight="1" thickTop="1" thickBot="1">
      <c r="A10" s="142"/>
      <c r="B10" s="154"/>
      <c r="C10" s="154"/>
      <c r="D10" s="154"/>
      <c r="E10" s="165" t="s">
        <v>85</v>
      </c>
      <c r="F10" s="243" t="e">
        <f>SUM(#REF!,#REF!,#REF!,#REF!,#REF!,#REF!,#REF!,#REF!,#REF!,#REF!,#REF!,#REF!,#REF!,'MOH 18.11.2016'!F7)</f>
        <v>#REF!</v>
      </c>
      <c r="G10" s="182" t="e">
        <f>SUM(#REF!,#REF!,#REF!,#REF!,#REF!,#REF!,#REF!,#REF!,#REF!,#REF!,#REF!,#REF!,#REF!,'MOH 18.11.2016'!G7)</f>
        <v>#REF!</v>
      </c>
      <c r="H10" s="182"/>
      <c r="I10" s="183" t="e">
        <f>G10+H10</f>
        <v>#REF!</v>
      </c>
      <c r="J10" s="191" t="e">
        <f>SUM(#REF!,#REF!,#REF!,#REF!,#REF!,#REF!,#REF!,#REF!,#REF!,#REF!,#REF!,#REF!,#REF!,'MOH 18.11.2016'!J7)</f>
        <v>#REF!</v>
      </c>
      <c r="K10" s="191"/>
      <c r="L10" s="183" t="e">
        <f>J10+K10</f>
        <v>#REF!</v>
      </c>
      <c r="M10" s="191" t="e">
        <f>SUM(#REF!,#REF!,#REF!,#REF!,#REF!,#REF!,#REF!,#REF!,#REF!,#REF!,#REF!,#REF!,#REF!,'MOH 18.11.2016'!M7)</f>
        <v>#REF!</v>
      </c>
      <c r="N10" s="182"/>
      <c r="O10" s="372"/>
      <c r="P10" s="372"/>
      <c r="Q10" s="372"/>
      <c r="R10" s="372"/>
      <c r="S10" s="372"/>
      <c r="T10" s="372"/>
      <c r="U10" s="372"/>
      <c r="V10" s="183" t="e">
        <f>M10+N10</f>
        <v>#REF!</v>
      </c>
      <c r="W10" s="182" t="e">
        <f>SUM(#REF!,#REF!,#REF!,#REF!,#REF!,#REF!,#REF!,#REF!,#REF!,#REF!,#REF!,#REF!,#REF!,'MOH 18.11.2016'!W7)</f>
        <v>#REF!</v>
      </c>
      <c r="X10" s="182"/>
      <c r="Y10" s="182"/>
      <c r="Z10" s="222" t="e">
        <f>SUM(#REF!,#REF!,#REF!,#REF!,#REF!,#REF!,#REF!,#REF!,#REF!,#REF!,#REF!,#REF!,#REF!,'MOH 18.11.2016'!AA7)</f>
        <v>#REF!</v>
      </c>
      <c r="AA10" s="234"/>
      <c r="AB10" s="234"/>
      <c r="AC10" s="325"/>
      <c r="AD10" s="198"/>
    </row>
    <row r="11" spans="1:41" s="153" customFormat="1" ht="24.75" customHeight="1" thickTop="1" thickBot="1">
      <c r="A11" s="142"/>
      <c r="B11" s="154"/>
      <c r="C11" s="154"/>
      <c r="D11" s="154"/>
      <c r="E11" s="293" t="s">
        <v>95</v>
      </c>
      <c r="F11" s="243" t="e">
        <f>F12+F15</f>
        <v>#REF!</v>
      </c>
      <c r="G11" s="182"/>
      <c r="H11" s="182"/>
      <c r="I11" s="183"/>
      <c r="J11" s="191"/>
      <c r="K11" s="191"/>
      <c r="L11" s="183"/>
      <c r="M11" s="191"/>
      <c r="N11" s="182"/>
      <c r="O11" s="372"/>
      <c r="P11" s="372"/>
      <c r="Q11" s="372"/>
      <c r="R11" s="372"/>
      <c r="S11" s="372"/>
      <c r="T11" s="372"/>
      <c r="U11" s="372"/>
      <c r="V11" s="183"/>
      <c r="W11" s="182"/>
      <c r="X11" s="182"/>
      <c r="Y11" s="182"/>
      <c r="Z11" s="222"/>
      <c r="AA11" s="367"/>
      <c r="AB11" s="367"/>
      <c r="AC11" s="368"/>
      <c r="AD11" s="369"/>
    </row>
    <row r="12" spans="1:41" s="153" customFormat="1" ht="24.75" customHeight="1" thickTop="1" thickBot="1">
      <c r="A12" s="142"/>
      <c r="B12" s="154"/>
      <c r="C12" s="154"/>
      <c r="D12" s="154"/>
      <c r="E12" s="293" t="s">
        <v>128</v>
      </c>
      <c r="F12" s="243">
        <f>F13+F14</f>
        <v>0</v>
      </c>
      <c r="G12" s="182"/>
      <c r="H12" s="182"/>
      <c r="I12" s="183"/>
      <c r="J12" s="191"/>
      <c r="K12" s="191"/>
      <c r="L12" s="183"/>
      <c r="M12" s="191"/>
      <c r="N12" s="182"/>
      <c r="O12" s="372"/>
      <c r="P12" s="372"/>
      <c r="Q12" s="372"/>
      <c r="R12" s="372"/>
      <c r="S12" s="372"/>
      <c r="T12" s="372"/>
      <c r="U12" s="372"/>
      <c r="V12" s="183"/>
      <c r="W12" s="182"/>
      <c r="X12" s="182"/>
      <c r="Y12" s="182"/>
      <c r="Z12" s="222"/>
      <c r="AA12" s="367"/>
      <c r="AB12" s="367"/>
      <c r="AC12" s="368"/>
      <c r="AD12" s="369"/>
    </row>
    <row r="13" spans="1:41" s="153" customFormat="1" ht="24.75" customHeight="1" thickTop="1" thickBot="1">
      <c r="A13" s="142"/>
      <c r="B13" s="154"/>
      <c r="C13" s="154"/>
      <c r="D13" s="154"/>
      <c r="E13" s="290" t="s">
        <v>39</v>
      </c>
      <c r="F13" s="243"/>
      <c r="G13" s="182"/>
      <c r="H13" s="182"/>
      <c r="I13" s="183"/>
      <c r="J13" s="191"/>
      <c r="K13" s="191"/>
      <c r="L13" s="183"/>
      <c r="M13" s="191"/>
      <c r="N13" s="182"/>
      <c r="O13" s="372"/>
      <c r="P13" s="372"/>
      <c r="Q13" s="372"/>
      <c r="R13" s="372"/>
      <c r="S13" s="372"/>
      <c r="T13" s="372"/>
      <c r="U13" s="372"/>
      <c r="V13" s="183"/>
      <c r="W13" s="182"/>
      <c r="X13" s="182"/>
      <c r="Y13" s="182"/>
      <c r="Z13" s="222"/>
      <c r="AA13" s="367"/>
      <c r="AB13" s="367"/>
      <c r="AC13" s="368"/>
      <c r="AD13" s="369"/>
    </row>
    <row r="14" spans="1:41" s="153" customFormat="1" ht="24.75" customHeight="1" thickTop="1" thickBot="1">
      <c r="A14" s="142"/>
      <c r="B14" s="154"/>
      <c r="C14" s="154"/>
      <c r="D14" s="154"/>
      <c r="E14" s="290" t="s">
        <v>40</v>
      </c>
      <c r="F14" s="243"/>
      <c r="G14" s="182"/>
      <c r="H14" s="182"/>
      <c r="I14" s="183"/>
      <c r="J14" s="191"/>
      <c r="K14" s="191"/>
      <c r="L14" s="183"/>
      <c r="M14" s="191"/>
      <c r="N14" s="182"/>
      <c r="O14" s="372"/>
      <c r="P14" s="372"/>
      <c r="Q14" s="372"/>
      <c r="R14" s="372"/>
      <c r="S14" s="372"/>
      <c r="T14" s="372"/>
      <c r="U14" s="372"/>
      <c r="V14" s="183"/>
      <c r="W14" s="182"/>
      <c r="X14" s="182"/>
      <c r="Y14" s="182"/>
      <c r="Z14" s="222"/>
      <c r="AA14" s="367"/>
      <c r="AB14" s="367"/>
      <c r="AC14" s="368"/>
      <c r="AD14" s="369"/>
    </row>
    <row r="15" spans="1:41" s="153" customFormat="1" ht="24.75" customHeight="1" thickTop="1" thickBot="1">
      <c r="A15" s="142"/>
      <c r="B15" s="154"/>
      <c r="C15" s="154"/>
      <c r="D15" s="154"/>
      <c r="E15" s="293" t="s">
        <v>127</v>
      </c>
      <c r="F15" s="243" t="e">
        <f>F16+F17</f>
        <v>#REF!</v>
      </c>
      <c r="G15" s="182"/>
      <c r="H15" s="182"/>
      <c r="I15" s="183"/>
      <c r="J15" s="191"/>
      <c r="K15" s="191"/>
      <c r="L15" s="183"/>
      <c r="M15" s="191"/>
      <c r="N15" s="182"/>
      <c r="O15" s="372"/>
      <c r="P15" s="372"/>
      <c r="Q15" s="372"/>
      <c r="R15" s="372"/>
      <c r="S15" s="372"/>
      <c r="T15" s="372"/>
      <c r="U15" s="372"/>
      <c r="V15" s="183"/>
      <c r="W15" s="182"/>
      <c r="X15" s="182"/>
      <c r="Y15" s="182"/>
      <c r="Z15" s="222"/>
      <c r="AA15" s="367"/>
      <c r="AB15" s="367"/>
      <c r="AC15" s="368"/>
      <c r="AD15" s="369"/>
    </row>
    <row r="16" spans="1:41" s="153" customFormat="1" ht="24.75" customHeight="1" thickTop="1" thickBot="1">
      <c r="A16" s="142"/>
      <c r="B16" s="154"/>
      <c r="C16" s="154"/>
      <c r="D16" s="154"/>
      <c r="E16" s="290" t="s">
        <v>39</v>
      </c>
      <c r="F16" s="243"/>
      <c r="G16" s="182"/>
      <c r="H16" s="182"/>
      <c r="I16" s="183"/>
      <c r="J16" s="191"/>
      <c r="K16" s="191"/>
      <c r="L16" s="183"/>
      <c r="M16" s="191"/>
      <c r="N16" s="182"/>
      <c r="O16" s="372"/>
      <c r="P16" s="372"/>
      <c r="Q16" s="372"/>
      <c r="R16" s="372"/>
      <c r="S16" s="372"/>
      <c r="T16" s="372"/>
      <c r="U16" s="372"/>
      <c r="V16" s="183"/>
      <c r="W16" s="182"/>
      <c r="X16" s="182"/>
      <c r="Y16" s="182"/>
      <c r="Z16" s="222"/>
      <c r="AA16" s="367"/>
      <c r="AB16" s="367"/>
      <c r="AC16" s="368"/>
      <c r="AD16" s="369"/>
    </row>
    <row r="17" spans="1:32" s="151" customFormat="1" ht="24.75" customHeight="1" thickTop="1" thickBot="1">
      <c r="A17" s="143"/>
      <c r="B17" s="140"/>
      <c r="C17" s="140"/>
      <c r="D17" s="140"/>
      <c r="E17" s="292" t="s">
        <v>40</v>
      </c>
      <c r="F17" s="246" t="e">
        <f>SUM(#REF!)</f>
        <v>#REF!</v>
      </c>
      <c r="G17" s="186" t="e">
        <f>SUM(G20,G26,G29,G35,G38,G41,G45,G48,G51,G54,G57,G60)</f>
        <v>#REF!</v>
      </c>
      <c r="H17" s="186"/>
      <c r="I17" s="183" t="e">
        <f>G17+H17</f>
        <v>#REF!</v>
      </c>
      <c r="J17" s="192" t="e">
        <f>SUM(#REF!)</f>
        <v>#REF!</v>
      </c>
      <c r="K17" s="192"/>
      <c r="L17" s="183" t="e">
        <f>J17+K17</f>
        <v>#REF!</v>
      </c>
      <c r="M17" s="192" t="e">
        <f>SUM(#REF!)</f>
        <v>#REF!</v>
      </c>
      <c r="N17" s="186"/>
      <c r="O17" s="373"/>
      <c r="P17" s="373"/>
      <c r="Q17" s="373"/>
      <c r="R17" s="373"/>
      <c r="S17" s="373"/>
      <c r="T17" s="373"/>
      <c r="U17" s="373"/>
      <c r="V17" s="183" t="e">
        <f>M17+N17</f>
        <v>#REF!</v>
      </c>
      <c r="W17" s="186" t="e">
        <f>SUM(#REF!)</f>
        <v>#REF!</v>
      </c>
      <c r="X17" s="186"/>
      <c r="Y17" s="186"/>
      <c r="Z17" s="223" t="e">
        <f>SUM(#REF!)</f>
        <v>#REF!</v>
      </c>
      <c r="AA17" s="235"/>
      <c r="AB17" s="235"/>
      <c r="AC17" s="326"/>
      <c r="AD17" s="199"/>
      <c r="AE17" s="187"/>
    </row>
    <row r="18" spans="1:32" s="153" customFormat="1" ht="24.75" customHeight="1" thickTop="1" thickBot="1">
      <c r="A18" s="142"/>
      <c r="B18" s="154"/>
      <c r="C18" s="154"/>
      <c r="D18" s="154"/>
      <c r="E18" s="165" t="s">
        <v>85</v>
      </c>
      <c r="F18" s="243" t="e">
        <f>SUM(#REF!,#REF!,#REF!,#REF!,#REF!,#REF!,#REF!,#REF!,#REF!,#REF!,#REF!,#REF!,#REF!,'MOH 18.11.2016'!#REF!)</f>
        <v>#REF!</v>
      </c>
      <c r="G18" s="182" t="e">
        <f>SUM(#REF!,#REF!,#REF!,#REF!,#REF!,#REF!,#REF!,#REF!,#REF!,#REF!,#REF!,#REF!,#REF!,'MOH 18.11.2016'!#REF!)</f>
        <v>#REF!</v>
      </c>
      <c r="H18" s="182"/>
      <c r="I18" s="183" t="e">
        <f t="shared" si="0"/>
        <v>#REF!</v>
      </c>
      <c r="J18" s="191" t="e">
        <f>SUM(#REF!,#REF!,#REF!,#REF!,#REF!,#REF!,#REF!,#REF!,#REF!,#REF!,#REF!,#REF!,#REF!,'MOH 18.11.2016'!#REF!)</f>
        <v>#REF!</v>
      </c>
      <c r="K18" s="191"/>
      <c r="L18" s="183" t="e">
        <f t="shared" si="1"/>
        <v>#REF!</v>
      </c>
      <c r="M18" s="191" t="e">
        <f>SUM(#REF!,#REF!,#REF!,#REF!,#REF!,#REF!,#REF!,#REF!,#REF!,#REF!,#REF!,#REF!,#REF!,'MOH 18.11.2016'!#REF!)</f>
        <v>#REF!</v>
      </c>
      <c r="N18" s="182"/>
      <c r="O18" s="372"/>
      <c r="P18" s="372"/>
      <c r="Q18" s="372"/>
      <c r="R18" s="372"/>
      <c r="S18" s="372"/>
      <c r="T18" s="372"/>
      <c r="U18" s="372"/>
      <c r="V18" s="183" t="e">
        <f>M18+N18</f>
        <v>#REF!</v>
      </c>
      <c r="W18" s="182" t="e">
        <f>SUM(#REF!,#REF!,#REF!,#REF!,#REF!,#REF!,#REF!,#REF!,#REF!,#REF!,#REF!,#REF!,#REF!,'MOH 18.11.2016'!#REF!)</f>
        <v>#REF!</v>
      </c>
      <c r="X18" s="182"/>
      <c r="Y18" s="182"/>
      <c r="Z18" s="222" t="e">
        <f>SUM(#REF!,#REF!,#REF!,#REF!,#REF!,#REF!,#REF!,#REF!,#REF!,#REF!,#REF!,#REF!,#REF!,'MOH 18.11.2016'!#REF!)</f>
        <v>#REF!</v>
      </c>
      <c r="AA18" s="234"/>
      <c r="AB18" s="234"/>
      <c r="AC18" s="325"/>
      <c r="AD18" s="198"/>
    </row>
    <row r="19" spans="1:32" s="153" customFormat="1" ht="24.75" customHeight="1" thickTop="1" thickBot="1">
      <c r="A19" s="142"/>
      <c r="B19" s="154"/>
      <c r="C19" s="154"/>
      <c r="D19" s="154"/>
      <c r="E19" s="293" t="s">
        <v>95</v>
      </c>
      <c r="F19" s="243" t="e">
        <f>F20+F23</f>
        <v>#REF!</v>
      </c>
      <c r="G19" s="182"/>
      <c r="H19" s="182"/>
      <c r="I19" s="183"/>
      <c r="J19" s="191"/>
      <c r="K19" s="191"/>
      <c r="L19" s="183"/>
      <c r="M19" s="191"/>
      <c r="N19" s="182"/>
      <c r="O19" s="372"/>
      <c r="P19" s="372"/>
      <c r="Q19" s="372"/>
      <c r="R19" s="372"/>
      <c r="S19" s="372"/>
      <c r="T19" s="372"/>
      <c r="U19" s="372"/>
      <c r="V19" s="183"/>
      <c r="W19" s="182"/>
      <c r="X19" s="182"/>
      <c r="Y19" s="182"/>
      <c r="Z19" s="222"/>
      <c r="AA19" s="367"/>
      <c r="AB19" s="367"/>
      <c r="AC19" s="368"/>
      <c r="AD19" s="369"/>
    </row>
    <row r="20" spans="1:32" s="153" customFormat="1" ht="24.75" customHeight="1" thickTop="1" thickBot="1">
      <c r="A20" s="142"/>
      <c r="B20" s="154"/>
      <c r="C20" s="154"/>
      <c r="D20" s="154"/>
      <c r="E20" s="293" t="s">
        <v>128</v>
      </c>
      <c r="F20" s="243">
        <f>F21+F22</f>
        <v>0</v>
      </c>
      <c r="G20" s="182"/>
      <c r="H20" s="182"/>
      <c r="I20" s="183"/>
      <c r="J20" s="191"/>
      <c r="K20" s="191"/>
      <c r="L20" s="183"/>
      <c r="M20" s="191"/>
      <c r="N20" s="182"/>
      <c r="O20" s="372"/>
      <c r="P20" s="372"/>
      <c r="Q20" s="372"/>
      <c r="R20" s="372"/>
      <c r="S20" s="372"/>
      <c r="T20" s="372"/>
      <c r="U20" s="372"/>
      <c r="V20" s="183"/>
      <c r="W20" s="182"/>
      <c r="X20" s="182"/>
      <c r="Y20" s="182"/>
      <c r="Z20" s="222"/>
      <c r="AA20" s="367"/>
      <c r="AB20" s="367"/>
      <c r="AC20" s="368"/>
      <c r="AD20" s="369"/>
    </row>
    <row r="21" spans="1:32" s="153" customFormat="1" ht="24.75" customHeight="1" thickTop="1" thickBot="1">
      <c r="A21" s="142"/>
      <c r="B21" s="154"/>
      <c r="C21" s="154"/>
      <c r="D21" s="154"/>
      <c r="E21" s="290" t="s">
        <v>39</v>
      </c>
      <c r="F21" s="243"/>
      <c r="G21" s="182"/>
      <c r="H21" s="182"/>
      <c r="I21" s="183"/>
      <c r="J21" s="191"/>
      <c r="K21" s="191"/>
      <c r="L21" s="183"/>
      <c r="M21" s="191"/>
      <c r="N21" s="182"/>
      <c r="O21" s="372"/>
      <c r="P21" s="372"/>
      <c r="Q21" s="372"/>
      <c r="R21" s="372"/>
      <c r="S21" s="372"/>
      <c r="T21" s="372"/>
      <c r="U21" s="372"/>
      <c r="V21" s="183"/>
      <c r="W21" s="182"/>
      <c r="X21" s="182"/>
      <c r="Y21" s="182"/>
      <c r="Z21" s="222"/>
      <c r="AA21" s="367"/>
      <c r="AB21" s="367"/>
      <c r="AC21" s="368"/>
      <c r="AD21" s="369"/>
    </row>
    <row r="22" spans="1:32" s="153" customFormat="1" ht="24.75" customHeight="1" thickTop="1" thickBot="1">
      <c r="A22" s="142"/>
      <c r="B22" s="154"/>
      <c r="C22" s="154"/>
      <c r="D22" s="154"/>
      <c r="E22" s="290" t="s">
        <v>40</v>
      </c>
      <c r="F22" s="243"/>
      <c r="G22" s="182"/>
      <c r="H22" s="182"/>
      <c r="I22" s="183"/>
      <c r="J22" s="191"/>
      <c r="K22" s="191"/>
      <c r="L22" s="183"/>
      <c r="M22" s="191"/>
      <c r="N22" s="182"/>
      <c r="O22" s="372"/>
      <c r="P22" s="372"/>
      <c r="Q22" s="372"/>
      <c r="R22" s="372"/>
      <c r="S22" s="372"/>
      <c r="T22" s="372"/>
      <c r="U22" s="372"/>
      <c r="V22" s="183"/>
      <c r="W22" s="182"/>
      <c r="X22" s="182"/>
      <c r="Y22" s="182"/>
      <c r="Z22" s="222"/>
      <c r="AA22" s="367"/>
      <c r="AB22" s="367"/>
      <c r="AC22" s="368"/>
      <c r="AD22" s="369"/>
    </row>
    <row r="23" spans="1:32" s="153" customFormat="1" ht="24.75" customHeight="1" thickTop="1" thickBot="1">
      <c r="A23" s="142"/>
      <c r="B23" s="154"/>
      <c r="C23" s="154"/>
      <c r="D23" s="154"/>
      <c r="E23" s="293" t="s">
        <v>127</v>
      </c>
      <c r="F23" s="243" t="e">
        <f>F24+F25</f>
        <v>#REF!</v>
      </c>
      <c r="G23" s="182"/>
      <c r="H23" s="182"/>
      <c r="I23" s="183"/>
      <c r="J23" s="191"/>
      <c r="K23" s="191"/>
      <c r="L23" s="183"/>
      <c r="M23" s="191"/>
      <c r="N23" s="182"/>
      <c r="O23" s="372"/>
      <c r="P23" s="372"/>
      <c r="Q23" s="372"/>
      <c r="R23" s="372"/>
      <c r="S23" s="372"/>
      <c r="T23" s="372"/>
      <c r="U23" s="372"/>
      <c r="V23" s="183"/>
      <c r="W23" s="182"/>
      <c r="X23" s="182"/>
      <c r="Y23" s="182"/>
      <c r="Z23" s="222"/>
      <c r="AA23" s="367"/>
      <c r="AB23" s="367"/>
      <c r="AC23" s="368"/>
      <c r="AD23" s="369"/>
    </row>
    <row r="24" spans="1:32" s="153" customFormat="1" ht="24.75" customHeight="1" thickTop="1" thickBot="1">
      <c r="A24" s="142"/>
      <c r="B24" s="154"/>
      <c r="C24" s="154"/>
      <c r="D24" s="154"/>
      <c r="E24" s="290" t="s">
        <v>39</v>
      </c>
      <c r="F24" s="243"/>
      <c r="G24" s="182"/>
      <c r="H24" s="182"/>
      <c r="I24" s="183"/>
      <c r="J24" s="191"/>
      <c r="K24" s="191"/>
      <c r="L24" s="183"/>
      <c r="M24" s="191"/>
      <c r="N24" s="182"/>
      <c r="O24" s="372"/>
      <c r="P24" s="372"/>
      <c r="Q24" s="372"/>
      <c r="R24" s="372"/>
      <c r="S24" s="372"/>
      <c r="T24" s="372"/>
      <c r="U24" s="372"/>
      <c r="V24" s="183"/>
      <c r="W24" s="182"/>
      <c r="X24" s="182"/>
      <c r="Y24" s="182"/>
      <c r="Z24" s="222"/>
      <c r="AA24" s="367"/>
      <c r="AB24" s="367"/>
      <c r="AC24" s="368"/>
      <c r="AD24" s="369"/>
    </row>
    <row r="25" spans="1:32" s="151" customFormat="1" ht="24.75" customHeight="1" thickTop="1" thickBot="1">
      <c r="A25" s="143"/>
      <c r="B25" s="140"/>
      <c r="C25" s="140"/>
      <c r="D25" s="140"/>
      <c r="E25" s="292" t="s">
        <v>40</v>
      </c>
      <c r="F25" s="246" t="e">
        <f>SUM(#REF!)</f>
        <v>#REF!</v>
      </c>
      <c r="G25" s="186" t="e">
        <f>SUM(G28,G34,G37,G43,G46,G49,G53,G56,G59,G62,G65,G68)</f>
        <v>#REF!</v>
      </c>
      <c r="H25" s="186"/>
      <c r="I25" s="183" t="e">
        <f t="shared" si="0"/>
        <v>#REF!</v>
      </c>
      <c r="J25" s="192" t="e">
        <f>SUM(#REF!)</f>
        <v>#REF!</v>
      </c>
      <c r="K25" s="192"/>
      <c r="L25" s="183" t="e">
        <f t="shared" si="1"/>
        <v>#REF!</v>
      </c>
      <c r="M25" s="192" t="e">
        <f>SUM(#REF!)</f>
        <v>#REF!</v>
      </c>
      <c r="N25" s="186"/>
      <c r="O25" s="373"/>
      <c r="P25" s="373"/>
      <c r="Q25" s="373"/>
      <c r="R25" s="373"/>
      <c r="S25" s="373"/>
      <c r="T25" s="373"/>
      <c r="U25" s="373"/>
      <c r="V25" s="183" t="e">
        <f t="shared" ref="V25:V70" si="2">M25+N25</f>
        <v>#REF!</v>
      </c>
      <c r="W25" s="186" t="e">
        <f>SUM(#REF!)</f>
        <v>#REF!</v>
      </c>
      <c r="X25" s="186"/>
      <c r="Y25" s="186"/>
      <c r="Z25" s="223" t="e">
        <f>SUM(#REF!)</f>
        <v>#REF!</v>
      </c>
      <c r="AA25" s="235"/>
      <c r="AB25" s="235"/>
      <c r="AC25" s="326"/>
      <c r="AD25" s="199"/>
      <c r="AE25" s="187"/>
    </row>
    <row r="26" spans="1:32" s="27" customFormat="1" ht="29.4" thickTop="1" thickBot="1">
      <c r="A26" s="58" t="s">
        <v>5</v>
      </c>
      <c r="B26" s="179"/>
      <c r="C26" s="180"/>
      <c r="D26" s="181"/>
      <c r="E26" s="108" t="s">
        <v>77</v>
      </c>
      <c r="F26" s="244" t="e">
        <f>SUM(F28,F34,F37,F43,F46,F49,F53,F56,F59,F62,F65,F68)</f>
        <v>#REF!</v>
      </c>
      <c r="G26" s="177" t="e">
        <f>SUM(G28,G34,G37,G43,G46,G49,G53,G56,G59,G62,G65,G68)</f>
        <v>#REF!</v>
      </c>
      <c r="H26" s="177"/>
      <c r="I26" s="183" t="e">
        <f t="shared" si="0"/>
        <v>#REF!</v>
      </c>
      <c r="J26" s="177" t="e">
        <f>SUM(J28,J34,J37,J43,J46,J49,J53,J56,J59,J62,J65,J68)</f>
        <v>#REF!</v>
      </c>
      <c r="K26" s="177"/>
      <c r="L26" s="183" t="e">
        <f t="shared" si="1"/>
        <v>#REF!</v>
      </c>
      <c r="M26" s="177" t="e">
        <f>SUM(M28,M34,M37,M43,M46,M49,M53,M56,M59,M62,M65,M68)</f>
        <v>#REF!</v>
      </c>
      <c r="N26" s="177"/>
      <c r="O26" s="374"/>
      <c r="P26" s="374"/>
      <c r="Q26" s="374"/>
      <c r="R26" s="374"/>
      <c r="S26" s="374"/>
      <c r="T26" s="374"/>
      <c r="U26" s="374"/>
      <c r="V26" s="183" t="e">
        <f t="shared" si="2"/>
        <v>#REF!</v>
      </c>
      <c r="W26" s="177" t="e">
        <f>SUM(W28,W34,W37,W43,W46,W49,W53,W56,W59,W62,W65,W68)</f>
        <v>#REF!</v>
      </c>
      <c r="X26" s="177"/>
      <c r="Y26" s="177"/>
      <c r="Z26" s="224" t="e">
        <f>SUM(Z28,Z34,Z37,Z43,Z46,Z49,Z53,Z56,Z59,Z62,Z65,Z68)</f>
        <v>#REF!</v>
      </c>
      <c r="AA26" s="236"/>
      <c r="AB26" s="236"/>
      <c r="AC26" s="327"/>
      <c r="AD26" s="200"/>
      <c r="AE26" s="25"/>
    </row>
    <row r="27" spans="1:32" s="62" customFormat="1" ht="28.2" thickTop="1" thickBot="1">
      <c r="A27" s="207"/>
      <c r="B27" s="208"/>
      <c r="C27" s="209"/>
      <c r="D27" s="210"/>
      <c r="E27" s="215" t="s">
        <v>115</v>
      </c>
      <c r="F27" s="248"/>
      <c r="G27" s="211"/>
      <c r="H27" s="211"/>
      <c r="I27" s="183">
        <f t="shared" si="0"/>
        <v>0</v>
      </c>
      <c r="J27" s="212"/>
      <c r="K27" s="212"/>
      <c r="L27" s="183">
        <f t="shared" si="1"/>
        <v>0</v>
      </c>
      <c r="M27" s="212"/>
      <c r="N27" s="211"/>
      <c r="O27" s="211"/>
      <c r="P27" s="211"/>
      <c r="Q27" s="211"/>
      <c r="R27" s="211"/>
      <c r="S27" s="211"/>
      <c r="T27" s="211"/>
      <c r="U27" s="211"/>
      <c r="V27" s="183">
        <f t="shared" si="2"/>
        <v>0</v>
      </c>
      <c r="W27" s="211"/>
      <c r="X27" s="211"/>
      <c r="Y27" s="211"/>
      <c r="Z27" s="225"/>
      <c r="AA27" s="237"/>
      <c r="AB27" s="237"/>
      <c r="AC27" s="328"/>
      <c r="AD27" s="213"/>
      <c r="AE27" s="214"/>
    </row>
    <row r="28" spans="1:32" s="27" customFormat="1" ht="29.4" thickTop="1" thickBot="1">
      <c r="A28" s="114">
        <v>1</v>
      </c>
      <c r="B28" s="50"/>
      <c r="C28" s="43"/>
      <c r="D28" s="51"/>
      <c r="E28" s="113" t="s">
        <v>21</v>
      </c>
      <c r="F28" s="249" t="e">
        <f>#REF!</f>
        <v>#REF!</v>
      </c>
      <c r="G28" s="171" t="e">
        <f>#REF!</f>
        <v>#REF!</v>
      </c>
      <c r="H28" s="171"/>
      <c r="I28" s="183" t="e">
        <f t="shared" si="0"/>
        <v>#REF!</v>
      </c>
      <c r="J28" s="171" t="e">
        <f>#REF!</f>
        <v>#REF!</v>
      </c>
      <c r="K28" s="171"/>
      <c r="L28" s="183" t="e">
        <f t="shared" si="1"/>
        <v>#REF!</v>
      </c>
      <c r="M28" s="171" t="e">
        <f>#REF!</f>
        <v>#REF!</v>
      </c>
      <c r="N28" s="171"/>
      <c r="O28" s="374"/>
      <c r="P28" s="374"/>
      <c r="Q28" s="374"/>
      <c r="R28" s="374"/>
      <c r="S28" s="374"/>
      <c r="T28" s="374"/>
      <c r="U28" s="374"/>
      <c r="V28" s="183" t="e">
        <f t="shared" si="2"/>
        <v>#REF!</v>
      </c>
      <c r="W28" s="171" t="e">
        <f>#REF!</f>
        <v>#REF!</v>
      </c>
      <c r="X28" s="171"/>
      <c r="Y28" s="171"/>
      <c r="Z28" s="170" t="e">
        <f>#REF!</f>
        <v>#REF!</v>
      </c>
      <c r="AA28" s="172"/>
      <c r="AB28" s="172"/>
      <c r="AC28" s="329"/>
      <c r="AD28" s="201"/>
      <c r="AE28" s="72"/>
      <c r="AF28" s="26"/>
    </row>
    <row r="29" spans="1:32" s="66" customFormat="1" ht="24.6" thickTop="1" thickBot="1">
      <c r="A29" s="254"/>
      <c r="B29" s="255"/>
      <c r="C29" s="256"/>
      <c r="D29" s="257"/>
      <c r="E29" s="188" t="s">
        <v>41</v>
      </c>
      <c r="F29" s="247" t="e">
        <f>F28-F30</f>
        <v>#REF!</v>
      </c>
      <c r="G29" s="230" t="e">
        <f>G28-G30</f>
        <v>#REF!</v>
      </c>
      <c r="H29" s="230"/>
      <c r="I29" s="183" t="e">
        <f t="shared" si="0"/>
        <v>#REF!</v>
      </c>
      <c r="J29" s="230" t="e">
        <f>J28-J30</f>
        <v>#REF!</v>
      </c>
      <c r="K29" s="230"/>
      <c r="L29" s="183" t="e">
        <f t="shared" si="1"/>
        <v>#REF!</v>
      </c>
      <c r="M29" s="230" t="e">
        <f>M28-M30</f>
        <v>#REF!</v>
      </c>
      <c r="N29" s="230"/>
      <c r="O29" s="375"/>
      <c r="P29" s="375"/>
      <c r="Q29" s="375"/>
      <c r="R29" s="375"/>
      <c r="S29" s="375"/>
      <c r="T29" s="375"/>
      <c r="U29" s="375"/>
      <c r="V29" s="183" t="e">
        <f t="shared" si="2"/>
        <v>#REF!</v>
      </c>
      <c r="W29" s="230" t="e">
        <f>W28-W30</f>
        <v>#REF!</v>
      </c>
      <c r="X29" s="230"/>
      <c r="Y29" s="230"/>
      <c r="Z29" s="242" t="e">
        <f>Z28-Z30</f>
        <v>#REF!</v>
      </c>
      <c r="AA29" s="278"/>
      <c r="AB29" s="160"/>
      <c r="AC29" s="217"/>
      <c r="AD29" s="258"/>
      <c r="AE29" s="253"/>
      <c r="AF29" s="69"/>
    </row>
    <row r="30" spans="1:32" s="66" customFormat="1" ht="28.2" thickTop="1" thickBot="1">
      <c r="A30" s="254"/>
      <c r="B30" s="255"/>
      <c r="C30" s="256"/>
      <c r="D30" s="257"/>
      <c r="E30" s="137" t="s">
        <v>40</v>
      </c>
      <c r="F30" s="247" t="e">
        <f>#REF!</f>
        <v>#REF!</v>
      </c>
      <c r="G30" s="159" t="e">
        <f>#REF!</f>
        <v>#REF!</v>
      </c>
      <c r="H30" s="159"/>
      <c r="I30" s="183" t="e">
        <f t="shared" si="0"/>
        <v>#REF!</v>
      </c>
      <c r="J30" s="159" t="e">
        <f>#REF!</f>
        <v>#REF!</v>
      </c>
      <c r="K30" s="159"/>
      <c r="L30" s="183" t="e">
        <f t="shared" si="1"/>
        <v>#REF!</v>
      </c>
      <c r="M30" s="159" t="e">
        <f>#REF!</f>
        <v>#REF!</v>
      </c>
      <c r="N30" s="159"/>
      <c r="O30" s="376"/>
      <c r="P30" s="376"/>
      <c r="Q30" s="376"/>
      <c r="R30" s="376"/>
      <c r="S30" s="376"/>
      <c r="T30" s="376"/>
      <c r="U30" s="376"/>
      <c r="V30" s="183" t="e">
        <f t="shared" si="2"/>
        <v>#REF!</v>
      </c>
      <c r="W30" s="159" t="e">
        <f>#REF!</f>
        <v>#REF!</v>
      </c>
      <c r="X30" s="159"/>
      <c r="Y30" s="159"/>
      <c r="Z30" s="169" t="e">
        <f>#REF!</f>
        <v>#REF!</v>
      </c>
      <c r="AA30" s="160"/>
      <c r="AB30" s="160"/>
      <c r="AC30" s="217"/>
      <c r="AD30" s="258"/>
      <c r="AE30" s="253"/>
      <c r="AF30" s="69"/>
    </row>
    <row r="31" spans="1:32" s="27" customFormat="1" ht="29.4" hidden="1" thickTop="1" thickBot="1">
      <c r="A31" s="114">
        <f>A28+1</f>
        <v>2</v>
      </c>
      <c r="B31" s="50"/>
      <c r="C31" s="43"/>
      <c r="D31" s="51"/>
      <c r="E31" s="110" t="s">
        <v>79</v>
      </c>
      <c r="F31" s="249" t="e">
        <f>SUM(F32:F33)</f>
        <v>#REF!</v>
      </c>
      <c r="G31" s="171" t="e">
        <f>SUM(G32:G33)</f>
        <v>#REF!</v>
      </c>
      <c r="H31" s="171"/>
      <c r="I31" s="183" t="e">
        <f t="shared" si="0"/>
        <v>#REF!</v>
      </c>
      <c r="J31" s="193" t="e">
        <f>#REF!</f>
        <v>#REF!</v>
      </c>
      <c r="K31" s="193"/>
      <c r="L31" s="183" t="e">
        <f t="shared" si="1"/>
        <v>#REF!</v>
      </c>
      <c r="M31" s="193" t="e">
        <f>#REF!</f>
        <v>#REF!</v>
      </c>
      <c r="N31" s="171"/>
      <c r="O31" s="374"/>
      <c r="P31" s="374"/>
      <c r="Q31" s="374"/>
      <c r="R31" s="374"/>
      <c r="S31" s="374"/>
      <c r="T31" s="374"/>
      <c r="U31" s="374"/>
      <c r="V31" s="183" t="e">
        <f t="shared" si="2"/>
        <v>#REF!</v>
      </c>
      <c r="W31" s="171" t="e">
        <f>#REF!</f>
        <v>#REF!</v>
      </c>
      <c r="X31" s="171"/>
      <c r="Y31" s="171"/>
      <c r="Z31" s="170" t="e">
        <f>SUM(Z32:Z33)</f>
        <v>#REF!</v>
      </c>
      <c r="AA31" s="172"/>
      <c r="AB31" s="172"/>
      <c r="AC31" s="329"/>
      <c r="AD31" s="201"/>
      <c r="AE31" s="72"/>
      <c r="AF31" s="26"/>
    </row>
    <row r="32" spans="1:32" s="27" customFormat="1" ht="24.6" hidden="1" thickTop="1" thickBot="1">
      <c r="A32" s="114"/>
      <c r="B32" s="50"/>
      <c r="C32" s="43"/>
      <c r="D32" s="51"/>
      <c r="E32" s="188" t="s">
        <v>41</v>
      </c>
      <c r="F32" s="247" t="e">
        <f>#REF!</f>
        <v>#REF!</v>
      </c>
      <c r="G32" s="159" t="e">
        <f>#REF!</f>
        <v>#REF!</v>
      </c>
      <c r="H32" s="159"/>
      <c r="I32" s="183" t="e">
        <f t="shared" si="0"/>
        <v>#REF!</v>
      </c>
      <c r="J32" s="159" t="e">
        <f>#REF!</f>
        <v>#REF!</v>
      </c>
      <c r="K32" s="159"/>
      <c r="L32" s="183" t="e">
        <f t="shared" si="1"/>
        <v>#REF!</v>
      </c>
      <c r="M32" s="159" t="e">
        <f>#REF!</f>
        <v>#REF!</v>
      </c>
      <c r="N32" s="159"/>
      <c r="O32" s="376"/>
      <c r="P32" s="376"/>
      <c r="Q32" s="376"/>
      <c r="R32" s="376"/>
      <c r="S32" s="376"/>
      <c r="T32" s="376"/>
      <c r="U32" s="376"/>
      <c r="V32" s="183" t="e">
        <f t="shared" si="2"/>
        <v>#REF!</v>
      </c>
      <c r="W32" s="159" t="e">
        <f>#REF!</f>
        <v>#REF!</v>
      </c>
      <c r="X32" s="159"/>
      <c r="Y32" s="159"/>
      <c r="Z32" s="169" t="e">
        <f>#REF!</f>
        <v>#REF!</v>
      </c>
      <c r="AA32" s="160"/>
      <c r="AB32" s="160"/>
      <c r="AC32" s="217"/>
      <c r="AD32" s="201"/>
      <c r="AE32" s="72"/>
      <c r="AF32" s="26"/>
    </row>
    <row r="33" spans="1:32" s="27" customFormat="1" ht="28.2" hidden="1" thickTop="1" thickBot="1">
      <c r="A33" s="114"/>
      <c r="B33" s="50"/>
      <c r="C33" s="43"/>
      <c r="D33" s="51"/>
      <c r="E33" s="137" t="s">
        <v>40</v>
      </c>
      <c r="F33" s="247" t="e">
        <f>#REF!</f>
        <v>#REF!</v>
      </c>
      <c r="G33" s="159" t="e">
        <f>#REF!</f>
        <v>#REF!</v>
      </c>
      <c r="H33" s="159"/>
      <c r="I33" s="183" t="e">
        <f t="shared" si="0"/>
        <v>#REF!</v>
      </c>
      <c r="J33" s="159" t="e">
        <f>#REF!</f>
        <v>#REF!</v>
      </c>
      <c r="K33" s="159"/>
      <c r="L33" s="183" t="e">
        <f t="shared" si="1"/>
        <v>#REF!</v>
      </c>
      <c r="M33" s="159" t="e">
        <f>#REF!</f>
        <v>#REF!</v>
      </c>
      <c r="N33" s="159"/>
      <c r="O33" s="376"/>
      <c r="P33" s="376"/>
      <c r="Q33" s="376"/>
      <c r="R33" s="376"/>
      <c r="S33" s="376"/>
      <c r="T33" s="376"/>
      <c r="U33" s="376"/>
      <c r="V33" s="183" t="e">
        <f t="shared" si="2"/>
        <v>#REF!</v>
      </c>
      <c r="W33" s="159" t="e">
        <f>#REF!</f>
        <v>#REF!</v>
      </c>
      <c r="X33" s="159"/>
      <c r="Y33" s="159"/>
      <c r="Z33" s="169" t="e">
        <f>#REF!</f>
        <v>#REF!</v>
      </c>
      <c r="AA33" s="217"/>
      <c r="AB33" s="217" t="e">
        <f>#REF!</f>
        <v>#REF!</v>
      </c>
      <c r="AC33" s="217"/>
      <c r="AD33" s="201"/>
      <c r="AE33" s="72"/>
      <c r="AF33" s="26"/>
    </row>
    <row r="34" spans="1:32" s="3" customFormat="1" ht="29.4" thickTop="1" thickBot="1">
      <c r="A34" s="114">
        <v>2</v>
      </c>
      <c r="B34" s="52"/>
      <c r="C34" s="49"/>
      <c r="D34" s="53"/>
      <c r="E34" s="113" t="s">
        <v>10</v>
      </c>
      <c r="F34" s="249" t="e">
        <f>#REF!</f>
        <v>#REF!</v>
      </c>
      <c r="G34" s="171" t="e">
        <f>SUM(G35:G36)</f>
        <v>#REF!</v>
      </c>
      <c r="H34" s="171"/>
      <c r="I34" s="183" t="e">
        <f t="shared" si="0"/>
        <v>#REF!</v>
      </c>
      <c r="J34" s="171" t="e">
        <f>SUM(J35:J36)</f>
        <v>#REF!</v>
      </c>
      <c r="K34" s="171"/>
      <c r="L34" s="183" t="e">
        <f t="shared" si="1"/>
        <v>#REF!</v>
      </c>
      <c r="M34" s="171" t="e">
        <f>SUM(M35:M36)</f>
        <v>#REF!</v>
      </c>
      <c r="N34" s="171"/>
      <c r="O34" s="374"/>
      <c r="P34" s="374"/>
      <c r="Q34" s="374"/>
      <c r="R34" s="374"/>
      <c r="S34" s="374"/>
      <c r="T34" s="374"/>
      <c r="U34" s="374"/>
      <c r="V34" s="333" t="e">
        <f t="shared" si="2"/>
        <v>#REF!</v>
      </c>
      <c r="W34" s="171" t="e">
        <f>SUM(W35:W36)</f>
        <v>#REF!</v>
      </c>
      <c r="X34" s="171"/>
      <c r="Y34" s="171"/>
      <c r="Z34" s="170" t="e">
        <f>SUM(Z35:Z36)</f>
        <v>#REF!</v>
      </c>
      <c r="AA34" s="172"/>
      <c r="AB34" s="172"/>
      <c r="AC34" s="329"/>
      <c r="AD34" s="202"/>
      <c r="AE34" s="4"/>
      <c r="AF34" s="5"/>
    </row>
    <row r="35" spans="1:32" s="71" customFormat="1" ht="24.6" thickTop="1" thickBot="1">
      <c r="A35" s="254"/>
      <c r="B35" s="259"/>
      <c r="C35" s="260"/>
      <c r="D35" s="261"/>
      <c r="E35" s="188" t="s">
        <v>41</v>
      </c>
      <c r="F35" s="247" t="e">
        <f>#REF!+#REF!</f>
        <v>#REF!</v>
      </c>
      <c r="G35" s="159" t="e">
        <f>#REF!+#REF!</f>
        <v>#REF!</v>
      </c>
      <c r="H35" s="159"/>
      <c r="I35" s="183" t="e">
        <f t="shared" si="0"/>
        <v>#REF!</v>
      </c>
      <c r="J35" s="159" t="e">
        <f>#REF!+#REF!</f>
        <v>#REF!</v>
      </c>
      <c r="K35" s="159"/>
      <c r="L35" s="183" t="e">
        <f t="shared" si="1"/>
        <v>#REF!</v>
      </c>
      <c r="M35" s="159" t="e">
        <f>#REF!+#REF!</f>
        <v>#REF!</v>
      </c>
      <c r="N35" s="159"/>
      <c r="O35" s="376"/>
      <c r="P35" s="376"/>
      <c r="Q35" s="376"/>
      <c r="R35" s="376"/>
      <c r="S35" s="376"/>
      <c r="T35" s="376"/>
      <c r="U35" s="376"/>
      <c r="V35" s="183" t="e">
        <f t="shared" si="2"/>
        <v>#REF!</v>
      </c>
      <c r="W35" s="159" t="e">
        <f>#REF!+#REF!</f>
        <v>#REF!</v>
      </c>
      <c r="X35" s="159"/>
      <c r="Y35" s="159"/>
      <c r="Z35" s="169" t="e">
        <f>#REF!+#REF!</f>
        <v>#REF!</v>
      </c>
      <c r="AA35" s="160"/>
      <c r="AB35" s="160"/>
      <c r="AC35" s="217"/>
      <c r="AD35" s="262"/>
      <c r="AE35" s="263"/>
      <c r="AF35" s="264"/>
    </row>
    <row r="36" spans="1:32" s="71" customFormat="1" ht="28.2" thickTop="1" thickBot="1">
      <c r="A36" s="254"/>
      <c r="B36" s="259"/>
      <c r="C36" s="260"/>
      <c r="D36" s="261"/>
      <c r="E36" s="137" t="s">
        <v>40</v>
      </c>
      <c r="F36" s="247" t="e">
        <f>#REF!+#REF!</f>
        <v>#REF!</v>
      </c>
      <c r="G36" s="159" t="e">
        <f>#REF!+#REF!</f>
        <v>#REF!</v>
      </c>
      <c r="H36" s="159"/>
      <c r="I36" s="183" t="e">
        <f t="shared" si="0"/>
        <v>#REF!</v>
      </c>
      <c r="J36" s="159" t="e">
        <f>#REF!+#REF!</f>
        <v>#REF!</v>
      </c>
      <c r="K36" s="159"/>
      <c r="L36" s="183" t="e">
        <f t="shared" si="1"/>
        <v>#REF!</v>
      </c>
      <c r="M36" s="159" t="e">
        <f>#REF!+#REF!</f>
        <v>#REF!</v>
      </c>
      <c r="N36" s="159">
        <v>0</v>
      </c>
      <c r="O36" s="376"/>
      <c r="P36" s="376"/>
      <c r="Q36" s="376"/>
      <c r="R36" s="376"/>
      <c r="S36" s="376"/>
      <c r="T36" s="376"/>
      <c r="U36" s="376"/>
      <c r="V36" s="333" t="e">
        <f t="shared" si="2"/>
        <v>#REF!</v>
      </c>
      <c r="W36" s="159" t="e">
        <f>#REF!+#REF!</f>
        <v>#REF!</v>
      </c>
      <c r="X36" s="159"/>
      <c r="Y36" s="159"/>
      <c r="Z36" s="169" t="e">
        <f>#REF!+#REF!</f>
        <v>#REF!</v>
      </c>
      <c r="AA36" s="160"/>
      <c r="AB36" s="160"/>
      <c r="AC36" s="217"/>
      <c r="AD36" s="262"/>
      <c r="AE36" s="263"/>
      <c r="AF36" s="264"/>
    </row>
    <row r="37" spans="1:32" s="27" customFormat="1" ht="29.4" thickTop="1" thickBot="1">
      <c r="A37" s="114">
        <f>A34+1</f>
        <v>3</v>
      </c>
      <c r="B37" s="50"/>
      <c r="C37" s="43"/>
      <c r="D37" s="51"/>
      <c r="E37" s="110" t="s">
        <v>27</v>
      </c>
      <c r="F37" s="249" t="e">
        <f>SUM(F38:F39)</f>
        <v>#REF!</v>
      </c>
      <c r="G37" s="171" t="e">
        <f>'MOH 18.11.2016'!#REF!</f>
        <v>#REF!</v>
      </c>
      <c r="H37" s="171"/>
      <c r="I37" s="183" t="e">
        <f t="shared" si="0"/>
        <v>#REF!</v>
      </c>
      <c r="J37" s="193" t="e">
        <f>'MOH 18.11.2016'!#REF!</f>
        <v>#REF!</v>
      </c>
      <c r="K37" s="193"/>
      <c r="L37" s="183" t="e">
        <f t="shared" si="1"/>
        <v>#REF!</v>
      </c>
      <c r="M37" s="193" t="e">
        <f>'MOH 18.11.2016'!#REF!</f>
        <v>#REF!</v>
      </c>
      <c r="N37" s="171"/>
      <c r="O37" s="374"/>
      <c r="P37" s="374"/>
      <c r="Q37" s="374"/>
      <c r="R37" s="374"/>
      <c r="S37" s="374"/>
      <c r="T37" s="374"/>
      <c r="U37" s="374"/>
      <c r="V37" s="183" t="e">
        <f t="shared" si="2"/>
        <v>#REF!</v>
      </c>
      <c r="W37" s="171" t="e">
        <f>'MOH 18.11.2016'!#REF!</f>
        <v>#REF!</v>
      </c>
      <c r="X37" s="171"/>
      <c r="Y37" s="171"/>
      <c r="Z37" s="170" t="e">
        <f>'MOH 18.11.2016'!#REF!</f>
        <v>#REF!</v>
      </c>
      <c r="AA37" s="172"/>
      <c r="AB37" s="172"/>
      <c r="AC37" s="329"/>
      <c r="AD37" s="201"/>
      <c r="AE37" s="72"/>
      <c r="AF37" s="26"/>
    </row>
    <row r="38" spans="1:32" s="66" customFormat="1" ht="24.6" thickTop="1" thickBot="1">
      <c r="A38" s="254"/>
      <c r="B38" s="255"/>
      <c r="C38" s="256"/>
      <c r="D38" s="257"/>
      <c r="E38" s="188" t="s">
        <v>41</v>
      </c>
      <c r="F38" s="247" t="e">
        <f>'MOH 18.11.2016'!#REF!</f>
        <v>#REF!</v>
      </c>
      <c r="G38" s="159" t="e">
        <f>'MOH 18.11.2016'!#REF!</f>
        <v>#REF!</v>
      </c>
      <c r="H38" s="159"/>
      <c r="I38" s="183" t="e">
        <f t="shared" si="0"/>
        <v>#REF!</v>
      </c>
      <c r="J38" s="150" t="e">
        <f>'MOH 18.11.2016'!#REF!</f>
        <v>#REF!</v>
      </c>
      <c r="K38" s="150"/>
      <c r="L38" s="183" t="e">
        <f t="shared" si="1"/>
        <v>#REF!</v>
      </c>
      <c r="M38" s="150" t="e">
        <f>'MOH 18.11.2016'!#REF!</f>
        <v>#REF!</v>
      </c>
      <c r="N38" s="159"/>
      <c r="O38" s="376"/>
      <c r="P38" s="376"/>
      <c r="Q38" s="376"/>
      <c r="R38" s="376"/>
      <c r="S38" s="376"/>
      <c r="T38" s="376"/>
      <c r="U38" s="376"/>
      <c r="V38" s="183" t="e">
        <f t="shared" si="2"/>
        <v>#REF!</v>
      </c>
      <c r="W38" s="159" t="e">
        <f>'MOH 18.11.2016'!#REF!</f>
        <v>#REF!</v>
      </c>
      <c r="X38" s="159"/>
      <c r="Y38" s="159"/>
      <c r="Z38" s="169" t="e">
        <f>'MOH 18.11.2016'!#REF!</f>
        <v>#REF!</v>
      </c>
      <c r="AA38" s="160"/>
      <c r="AB38" s="160"/>
      <c r="AC38" s="217"/>
      <c r="AD38" s="258"/>
      <c r="AE38" s="253"/>
      <c r="AF38" s="69"/>
    </row>
    <row r="39" spans="1:32" s="66" customFormat="1" ht="28.2" thickTop="1" thickBot="1">
      <c r="A39" s="254"/>
      <c r="B39" s="255"/>
      <c r="C39" s="256"/>
      <c r="D39" s="257"/>
      <c r="E39" s="137" t="s">
        <v>40</v>
      </c>
      <c r="F39" s="247" t="e">
        <f>'MOH 18.11.2016'!#REF!</f>
        <v>#REF!</v>
      </c>
      <c r="G39" s="159" t="e">
        <f>'MOH 18.11.2016'!#REF!</f>
        <v>#REF!</v>
      </c>
      <c r="H39" s="159"/>
      <c r="I39" s="183" t="e">
        <f t="shared" si="0"/>
        <v>#REF!</v>
      </c>
      <c r="J39" s="150" t="e">
        <f>'MOH 18.11.2016'!#REF!</f>
        <v>#REF!</v>
      </c>
      <c r="K39" s="150"/>
      <c r="L39" s="183" t="e">
        <f t="shared" si="1"/>
        <v>#REF!</v>
      </c>
      <c r="M39" s="150" t="e">
        <f>'MOH 18.11.2016'!#REF!</f>
        <v>#REF!</v>
      </c>
      <c r="N39" s="159"/>
      <c r="O39" s="376"/>
      <c r="P39" s="376"/>
      <c r="Q39" s="376"/>
      <c r="R39" s="376"/>
      <c r="S39" s="376"/>
      <c r="T39" s="376"/>
      <c r="U39" s="376"/>
      <c r="V39" s="183" t="e">
        <f t="shared" si="2"/>
        <v>#REF!</v>
      </c>
      <c r="W39" s="159" t="e">
        <f>'MOH 18.11.2016'!#REF!</f>
        <v>#REF!</v>
      </c>
      <c r="X39" s="159"/>
      <c r="Y39" s="159"/>
      <c r="Z39" s="169" t="e">
        <f>'MOH 18.11.2016'!#REF!</f>
        <v>#REF!</v>
      </c>
      <c r="AA39" s="160"/>
      <c r="AB39" s="160"/>
      <c r="AC39" s="217"/>
      <c r="AD39" s="258"/>
      <c r="AE39" s="253"/>
      <c r="AF39" s="69"/>
    </row>
    <row r="40" spans="1:32" s="27" customFormat="1" ht="29.4" hidden="1" thickTop="1" thickBot="1">
      <c r="A40" s="114">
        <f>A37+1</f>
        <v>4</v>
      </c>
      <c r="B40" s="50"/>
      <c r="C40" s="43"/>
      <c r="D40" s="51"/>
      <c r="E40" s="110" t="s">
        <v>78</v>
      </c>
      <c r="F40" s="249" t="e">
        <f>SUM(F41:F42)</f>
        <v>#REF!</v>
      </c>
      <c r="G40" s="171" t="e">
        <f>#REF!</f>
        <v>#REF!</v>
      </c>
      <c r="H40" s="171"/>
      <c r="I40" s="183" t="e">
        <f t="shared" si="0"/>
        <v>#REF!</v>
      </c>
      <c r="J40" s="193" t="e">
        <f>#REF!</f>
        <v>#REF!</v>
      </c>
      <c r="K40" s="193"/>
      <c r="L40" s="183" t="e">
        <f t="shared" si="1"/>
        <v>#REF!</v>
      </c>
      <c r="M40" s="193" t="e">
        <f>#REF!</f>
        <v>#REF!</v>
      </c>
      <c r="N40" s="171"/>
      <c r="O40" s="374"/>
      <c r="P40" s="374"/>
      <c r="Q40" s="374"/>
      <c r="R40" s="374"/>
      <c r="S40" s="374"/>
      <c r="T40" s="374"/>
      <c r="U40" s="374"/>
      <c r="V40" s="183" t="e">
        <f t="shared" si="2"/>
        <v>#REF!</v>
      </c>
      <c r="W40" s="171" t="e">
        <f>#REF!</f>
        <v>#REF!</v>
      </c>
      <c r="X40" s="171"/>
      <c r="Y40" s="171"/>
      <c r="Z40" s="170" t="e">
        <f>#REF!</f>
        <v>#REF!</v>
      </c>
      <c r="AA40" s="172"/>
      <c r="AB40" s="172"/>
      <c r="AC40" s="329"/>
      <c r="AD40" s="203"/>
      <c r="AE40" s="25"/>
      <c r="AF40" s="26"/>
    </row>
    <row r="41" spans="1:32" s="27" customFormat="1" ht="24.6" hidden="1" thickTop="1" thickBot="1">
      <c r="A41" s="114"/>
      <c r="B41" s="50"/>
      <c r="C41" s="43"/>
      <c r="D41" s="51"/>
      <c r="E41" s="188" t="s">
        <v>41</v>
      </c>
      <c r="F41" s="247" t="e">
        <f>#REF!</f>
        <v>#REF!</v>
      </c>
      <c r="G41" s="159" t="e">
        <f>#REF!</f>
        <v>#REF!</v>
      </c>
      <c r="H41" s="159"/>
      <c r="I41" s="183" t="e">
        <f t="shared" si="0"/>
        <v>#REF!</v>
      </c>
      <c r="J41" s="150" t="e">
        <f>#REF!</f>
        <v>#REF!</v>
      </c>
      <c r="K41" s="150"/>
      <c r="L41" s="183" t="e">
        <f t="shared" si="1"/>
        <v>#REF!</v>
      </c>
      <c r="M41" s="150" t="e">
        <f>#REF!</f>
        <v>#REF!</v>
      </c>
      <c r="N41" s="159"/>
      <c r="O41" s="376"/>
      <c r="P41" s="376"/>
      <c r="Q41" s="376"/>
      <c r="R41" s="376"/>
      <c r="S41" s="376"/>
      <c r="T41" s="376"/>
      <c r="U41" s="376"/>
      <c r="V41" s="183" t="e">
        <f t="shared" si="2"/>
        <v>#REF!</v>
      </c>
      <c r="W41" s="159" t="e">
        <f>#REF!</f>
        <v>#REF!</v>
      </c>
      <c r="X41" s="159"/>
      <c r="Y41" s="159"/>
      <c r="Z41" s="169" t="e">
        <f>#REF!</f>
        <v>#REF!</v>
      </c>
      <c r="AA41" s="160"/>
      <c r="AB41" s="160"/>
      <c r="AC41" s="217"/>
      <c r="AD41" s="203"/>
      <c r="AE41" s="25"/>
      <c r="AF41" s="26"/>
    </row>
    <row r="42" spans="1:32" s="27" customFormat="1" ht="28.2" hidden="1" thickTop="1" thickBot="1">
      <c r="A42" s="114"/>
      <c r="B42" s="50"/>
      <c r="C42" s="43"/>
      <c r="D42" s="51"/>
      <c r="E42" s="137" t="s">
        <v>40</v>
      </c>
      <c r="F42" s="247" t="e">
        <f>#REF!</f>
        <v>#REF!</v>
      </c>
      <c r="G42" s="159" t="e">
        <f>#REF!</f>
        <v>#REF!</v>
      </c>
      <c r="H42" s="159"/>
      <c r="I42" s="183" t="e">
        <f t="shared" si="0"/>
        <v>#REF!</v>
      </c>
      <c r="J42" s="150" t="e">
        <f>#REF!</f>
        <v>#REF!</v>
      </c>
      <c r="K42" s="150"/>
      <c r="L42" s="183" t="e">
        <f t="shared" si="1"/>
        <v>#REF!</v>
      </c>
      <c r="M42" s="150" t="e">
        <f>#REF!</f>
        <v>#REF!</v>
      </c>
      <c r="N42" s="159"/>
      <c r="O42" s="376"/>
      <c r="P42" s="376"/>
      <c r="Q42" s="376"/>
      <c r="R42" s="376"/>
      <c r="S42" s="376"/>
      <c r="T42" s="376"/>
      <c r="U42" s="376"/>
      <c r="V42" s="183" t="e">
        <f t="shared" si="2"/>
        <v>#REF!</v>
      </c>
      <c r="W42" s="159" t="e">
        <f>#REF!</f>
        <v>#REF!</v>
      </c>
      <c r="X42" s="159"/>
      <c r="Y42" s="159"/>
      <c r="Z42" s="169" t="e">
        <f>#REF!</f>
        <v>#REF!</v>
      </c>
      <c r="AA42" s="160"/>
      <c r="AB42" s="160"/>
      <c r="AC42" s="217"/>
      <c r="AD42" s="203"/>
      <c r="AE42" s="25"/>
      <c r="AF42" s="26"/>
    </row>
    <row r="43" spans="1:32" s="27" customFormat="1" ht="33.75" customHeight="1" thickTop="1" thickBot="1">
      <c r="A43" s="114">
        <v>4</v>
      </c>
      <c r="B43" s="50"/>
      <c r="C43" s="43"/>
      <c r="D43" s="51"/>
      <c r="E43" s="113" t="s">
        <v>26</v>
      </c>
      <c r="F43" s="249" t="e">
        <f>SUM(F44:F45)</f>
        <v>#REF!</v>
      </c>
      <c r="G43" s="171" t="e">
        <f>#REF!</f>
        <v>#REF!</v>
      </c>
      <c r="H43" s="171"/>
      <c r="I43" s="183" t="e">
        <f t="shared" si="0"/>
        <v>#REF!</v>
      </c>
      <c r="J43" s="193" t="e">
        <f>#REF!</f>
        <v>#REF!</v>
      </c>
      <c r="K43" s="193"/>
      <c r="L43" s="183" t="e">
        <f t="shared" si="1"/>
        <v>#REF!</v>
      </c>
      <c r="M43" s="193" t="e">
        <f>#REF!</f>
        <v>#REF!</v>
      </c>
      <c r="N43" s="171"/>
      <c r="O43" s="374"/>
      <c r="P43" s="374"/>
      <c r="Q43" s="374"/>
      <c r="R43" s="374"/>
      <c r="S43" s="374"/>
      <c r="T43" s="374"/>
      <c r="U43" s="374"/>
      <c r="V43" s="183" t="e">
        <f t="shared" si="2"/>
        <v>#REF!</v>
      </c>
      <c r="W43" s="171" t="e">
        <f>#REF!</f>
        <v>#REF!</v>
      </c>
      <c r="X43" s="171"/>
      <c r="Y43" s="171"/>
      <c r="Z43" s="170" t="e">
        <f>#REF!</f>
        <v>#REF!</v>
      </c>
      <c r="AA43" s="172"/>
      <c r="AB43" s="172"/>
      <c r="AC43" s="329"/>
      <c r="AD43" s="203"/>
      <c r="AE43" s="25"/>
      <c r="AF43" s="26"/>
    </row>
    <row r="44" spans="1:32" s="66" customFormat="1" ht="24.6" thickTop="1" thickBot="1">
      <c r="A44" s="254"/>
      <c r="B44" s="255"/>
      <c r="C44" s="256"/>
      <c r="D44" s="257"/>
      <c r="E44" s="188" t="s">
        <v>41</v>
      </c>
      <c r="F44" s="247" t="e">
        <f>#REF!</f>
        <v>#REF!</v>
      </c>
      <c r="G44" s="159" t="e">
        <f>#REF!</f>
        <v>#REF!</v>
      </c>
      <c r="H44" s="159"/>
      <c r="I44" s="183" t="e">
        <f t="shared" si="0"/>
        <v>#REF!</v>
      </c>
      <c r="J44" s="159" t="e">
        <f>#REF!</f>
        <v>#REF!</v>
      </c>
      <c r="K44" s="159"/>
      <c r="L44" s="183" t="e">
        <f t="shared" si="1"/>
        <v>#REF!</v>
      </c>
      <c r="M44" s="159" t="e">
        <f>#REF!</f>
        <v>#REF!</v>
      </c>
      <c r="N44" s="159"/>
      <c r="O44" s="376"/>
      <c r="P44" s="376"/>
      <c r="Q44" s="376"/>
      <c r="R44" s="376"/>
      <c r="S44" s="376"/>
      <c r="T44" s="376"/>
      <c r="U44" s="376"/>
      <c r="V44" s="183" t="e">
        <f t="shared" si="2"/>
        <v>#REF!</v>
      </c>
      <c r="W44" s="159" t="e">
        <f>#REF!</f>
        <v>#REF!</v>
      </c>
      <c r="X44" s="159"/>
      <c r="Y44" s="159"/>
      <c r="Z44" s="169" t="e">
        <f>#REF!</f>
        <v>#REF!</v>
      </c>
      <c r="AA44" s="160"/>
      <c r="AB44" s="160"/>
      <c r="AC44" s="217"/>
      <c r="AD44" s="265"/>
      <c r="AE44" s="68"/>
      <c r="AF44" s="69"/>
    </row>
    <row r="45" spans="1:32" s="66" customFormat="1" ht="28.2" thickTop="1" thickBot="1">
      <c r="A45" s="254"/>
      <c r="B45" s="255"/>
      <c r="C45" s="256"/>
      <c r="D45" s="257"/>
      <c r="E45" s="137" t="s">
        <v>40</v>
      </c>
      <c r="F45" s="247" t="e">
        <f>#REF!</f>
        <v>#REF!</v>
      </c>
      <c r="G45" s="159" t="e">
        <f>#REF!</f>
        <v>#REF!</v>
      </c>
      <c r="H45" s="159"/>
      <c r="I45" s="183" t="e">
        <f t="shared" si="0"/>
        <v>#REF!</v>
      </c>
      <c r="J45" s="150" t="e">
        <f>#REF!</f>
        <v>#REF!</v>
      </c>
      <c r="K45" s="150"/>
      <c r="L45" s="183" t="e">
        <f t="shared" si="1"/>
        <v>#REF!</v>
      </c>
      <c r="M45" s="150" t="e">
        <f>#REF!</f>
        <v>#REF!</v>
      </c>
      <c r="N45" s="159"/>
      <c r="O45" s="376"/>
      <c r="P45" s="376"/>
      <c r="Q45" s="376"/>
      <c r="R45" s="376"/>
      <c r="S45" s="376"/>
      <c r="T45" s="376"/>
      <c r="U45" s="376"/>
      <c r="V45" s="183" t="e">
        <f t="shared" si="2"/>
        <v>#REF!</v>
      </c>
      <c r="W45" s="159" t="e">
        <f>#REF!</f>
        <v>#REF!</v>
      </c>
      <c r="X45" s="159"/>
      <c r="Y45" s="159"/>
      <c r="Z45" s="169" t="e">
        <f>#REF!</f>
        <v>#REF!</v>
      </c>
      <c r="AA45" s="160"/>
      <c r="AB45" s="160"/>
      <c r="AC45" s="217"/>
      <c r="AD45" s="265"/>
      <c r="AE45" s="68"/>
      <c r="AF45" s="69"/>
    </row>
    <row r="46" spans="1:32" s="3" customFormat="1" ht="29.4" thickTop="1" thickBot="1">
      <c r="A46" s="114">
        <f>A43+1</f>
        <v>5</v>
      </c>
      <c r="B46" s="54"/>
      <c r="C46" s="44"/>
      <c r="D46" s="55"/>
      <c r="E46" s="113" t="s">
        <v>25</v>
      </c>
      <c r="F46" s="250" t="e">
        <f>SUM(F47:F48)</f>
        <v>#REF!</v>
      </c>
      <c r="G46" s="205" t="e">
        <f>#REF!</f>
        <v>#REF!</v>
      </c>
      <c r="H46" s="205"/>
      <c r="I46" s="183" t="e">
        <f t="shared" si="0"/>
        <v>#REF!</v>
      </c>
      <c r="J46" s="206" t="e">
        <f>#REF!</f>
        <v>#REF!</v>
      </c>
      <c r="K46" s="206"/>
      <c r="L46" s="183" t="e">
        <f t="shared" si="1"/>
        <v>#REF!</v>
      </c>
      <c r="M46" s="206" t="e">
        <f>#REF!</f>
        <v>#REF!</v>
      </c>
      <c r="N46" s="205"/>
      <c r="O46" s="377"/>
      <c r="P46" s="377"/>
      <c r="Q46" s="377"/>
      <c r="R46" s="377"/>
      <c r="S46" s="377"/>
      <c r="T46" s="377"/>
      <c r="U46" s="377"/>
      <c r="V46" s="183" t="e">
        <f t="shared" si="2"/>
        <v>#REF!</v>
      </c>
      <c r="W46" s="205" t="e">
        <f>#REF!</f>
        <v>#REF!</v>
      </c>
      <c r="X46" s="205"/>
      <c r="Y46" s="205"/>
      <c r="Z46" s="178" t="e">
        <f>#REF!</f>
        <v>#REF!</v>
      </c>
      <c r="AA46" s="238"/>
      <c r="AB46" s="238"/>
      <c r="AC46" s="330"/>
      <c r="AD46" s="202"/>
      <c r="AE46" s="25"/>
      <c r="AF46" s="5"/>
    </row>
    <row r="47" spans="1:32" s="71" customFormat="1" ht="24.6" thickTop="1" thickBot="1">
      <c r="A47" s="254"/>
      <c r="B47" s="266"/>
      <c r="C47" s="267"/>
      <c r="D47" s="268"/>
      <c r="E47" s="188" t="s">
        <v>41</v>
      </c>
      <c r="F47" s="251" t="e">
        <f>#REF!</f>
        <v>#REF!</v>
      </c>
      <c r="G47" s="176" t="e">
        <f>#REF!</f>
        <v>#REF!</v>
      </c>
      <c r="H47" s="176"/>
      <c r="I47" s="183" t="e">
        <f t="shared" si="0"/>
        <v>#REF!</v>
      </c>
      <c r="J47" s="194" t="e">
        <f>#REF!</f>
        <v>#REF!</v>
      </c>
      <c r="K47" s="194"/>
      <c r="L47" s="183" t="e">
        <f t="shared" si="1"/>
        <v>#REF!</v>
      </c>
      <c r="M47" s="194" t="e">
        <f>#REF!</f>
        <v>#REF!</v>
      </c>
      <c r="N47" s="176"/>
      <c r="O47" s="378"/>
      <c r="P47" s="378"/>
      <c r="Q47" s="378"/>
      <c r="R47" s="378"/>
      <c r="S47" s="378"/>
      <c r="T47" s="378"/>
      <c r="U47" s="378"/>
      <c r="V47" s="183" t="e">
        <f t="shared" si="2"/>
        <v>#REF!</v>
      </c>
      <c r="W47" s="176" t="e">
        <f>#REF!</f>
        <v>#REF!</v>
      </c>
      <c r="X47" s="176"/>
      <c r="Y47" s="176"/>
      <c r="Z47" s="226" t="e">
        <f>#REF!</f>
        <v>#REF!</v>
      </c>
      <c r="AA47" s="239"/>
      <c r="AB47" s="239"/>
      <c r="AC47" s="331"/>
      <c r="AD47" s="262"/>
      <c r="AE47" s="68"/>
      <c r="AF47" s="264"/>
    </row>
    <row r="48" spans="1:32" s="71" customFormat="1" ht="28.2" thickTop="1" thickBot="1">
      <c r="A48" s="254"/>
      <c r="B48" s="266"/>
      <c r="C48" s="267"/>
      <c r="D48" s="268"/>
      <c r="E48" s="137" t="s">
        <v>40</v>
      </c>
      <c r="F48" s="251" t="e">
        <f>#REF!</f>
        <v>#REF!</v>
      </c>
      <c r="G48" s="176" t="e">
        <f>#REF!</f>
        <v>#REF!</v>
      </c>
      <c r="H48" s="176"/>
      <c r="I48" s="183" t="e">
        <f t="shared" si="0"/>
        <v>#REF!</v>
      </c>
      <c r="J48" s="194" t="e">
        <f>#REF!</f>
        <v>#REF!</v>
      </c>
      <c r="K48" s="194"/>
      <c r="L48" s="183" t="e">
        <f t="shared" si="1"/>
        <v>#REF!</v>
      </c>
      <c r="M48" s="194" t="e">
        <f>#REF!</f>
        <v>#REF!</v>
      </c>
      <c r="N48" s="176"/>
      <c r="O48" s="378"/>
      <c r="P48" s="378"/>
      <c r="Q48" s="378"/>
      <c r="R48" s="378"/>
      <c r="S48" s="378"/>
      <c r="T48" s="378"/>
      <c r="U48" s="378"/>
      <c r="V48" s="183" t="e">
        <f t="shared" si="2"/>
        <v>#REF!</v>
      </c>
      <c r="W48" s="176" t="e">
        <f>#REF!</f>
        <v>#REF!</v>
      </c>
      <c r="X48" s="176"/>
      <c r="Y48" s="176"/>
      <c r="Z48" s="226" t="e">
        <f>#REF!</f>
        <v>#REF!</v>
      </c>
      <c r="AA48" s="239"/>
      <c r="AB48" s="239"/>
      <c r="AC48" s="331"/>
      <c r="AD48" s="262"/>
      <c r="AE48" s="68"/>
      <c r="AF48" s="264"/>
    </row>
    <row r="49" spans="1:32" s="27" customFormat="1" ht="29.4" thickTop="1" thickBot="1">
      <c r="A49" s="114">
        <f>A46+1</f>
        <v>6</v>
      </c>
      <c r="B49" s="50"/>
      <c r="C49" s="43"/>
      <c r="D49" s="51"/>
      <c r="E49" s="110" t="s">
        <v>28</v>
      </c>
      <c r="F49" s="249" t="e">
        <f>SUM(F50:F51)</f>
        <v>#REF!</v>
      </c>
      <c r="G49" s="171" t="e">
        <f>#REF!</f>
        <v>#REF!</v>
      </c>
      <c r="H49" s="171"/>
      <c r="I49" s="183" t="e">
        <f t="shared" si="0"/>
        <v>#REF!</v>
      </c>
      <c r="J49" s="193" t="e">
        <f>#REF!</f>
        <v>#REF!</v>
      </c>
      <c r="K49" s="193"/>
      <c r="L49" s="183" t="e">
        <f t="shared" si="1"/>
        <v>#REF!</v>
      </c>
      <c r="M49" s="193" t="e">
        <f>#REF!</f>
        <v>#REF!</v>
      </c>
      <c r="N49" s="171"/>
      <c r="O49" s="374"/>
      <c r="P49" s="374"/>
      <c r="Q49" s="374"/>
      <c r="R49" s="374"/>
      <c r="S49" s="374"/>
      <c r="T49" s="374"/>
      <c r="U49" s="374"/>
      <c r="V49" s="183" t="e">
        <f t="shared" si="2"/>
        <v>#REF!</v>
      </c>
      <c r="W49" s="171" t="e">
        <f>#REF!</f>
        <v>#REF!</v>
      </c>
      <c r="X49" s="171"/>
      <c r="Y49" s="171"/>
      <c r="Z49" s="170" t="e">
        <f>#REF!</f>
        <v>#REF!</v>
      </c>
      <c r="AA49" s="172"/>
      <c r="AB49" s="172"/>
      <c r="AC49" s="329"/>
      <c r="AD49" s="201"/>
      <c r="AE49" s="72"/>
      <c r="AF49" s="26"/>
    </row>
    <row r="50" spans="1:32" s="66" customFormat="1" ht="24.6" thickTop="1" thickBot="1">
      <c r="A50" s="254"/>
      <c r="B50" s="255"/>
      <c r="C50" s="256"/>
      <c r="D50" s="257"/>
      <c r="E50" s="188" t="s">
        <v>41</v>
      </c>
      <c r="F50" s="247" t="e">
        <f>#REF!</f>
        <v>#REF!</v>
      </c>
      <c r="G50" s="159" t="e">
        <f>#REF!</f>
        <v>#REF!</v>
      </c>
      <c r="H50" s="159"/>
      <c r="I50" s="183" t="e">
        <f t="shared" si="0"/>
        <v>#REF!</v>
      </c>
      <c r="J50" s="150" t="e">
        <f>#REF!</f>
        <v>#REF!</v>
      </c>
      <c r="K50" s="150"/>
      <c r="L50" s="183" t="e">
        <f t="shared" si="1"/>
        <v>#REF!</v>
      </c>
      <c r="M50" s="150" t="e">
        <f>#REF!</f>
        <v>#REF!</v>
      </c>
      <c r="N50" s="159"/>
      <c r="O50" s="376"/>
      <c r="P50" s="376"/>
      <c r="Q50" s="376"/>
      <c r="R50" s="376"/>
      <c r="S50" s="376"/>
      <c r="T50" s="376"/>
      <c r="U50" s="376"/>
      <c r="V50" s="183" t="e">
        <f t="shared" si="2"/>
        <v>#REF!</v>
      </c>
      <c r="W50" s="159" t="e">
        <f>#REF!</f>
        <v>#REF!</v>
      </c>
      <c r="X50" s="159"/>
      <c r="Y50" s="159"/>
      <c r="Z50" s="169" t="e">
        <f>#REF!</f>
        <v>#REF!</v>
      </c>
      <c r="AA50" s="160"/>
      <c r="AB50" s="160"/>
      <c r="AC50" s="217"/>
      <c r="AD50" s="258"/>
      <c r="AE50" s="253"/>
      <c r="AF50" s="69"/>
    </row>
    <row r="51" spans="1:32" s="66" customFormat="1" ht="28.2" thickTop="1" thickBot="1">
      <c r="A51" s="254"/>
      <c r="B51" s="255"/>
      <c r="C51" s="256"/>
      <c r="D51" s="257"/>
      <c r="E51" s="137" t="s">
        <v>40</v>
      </c>
      <c r="F51" s="247" t="e">
        <f>#REF!</f>
        <v>#REF!</v>
      </c>
      <c r="G51" s="159" t="e">
        <f>#REF!</f>
        <v>#REF!</v>
      </c>
      <c r="H51" s="159"/>
      <c r="I51" s="183" t="e">
        <f t="shared" si="0"/>
        <v>#REF!</v>
      </c>
      <c r="J51" s="150" t="e">
        <f>#REF!</f>
        <v>#REF!</v>
      </c>
      <c r="K51" s="150"/>
      <c r="L51" s="183" t="e">
        <f t="shared" si="1"/>
        <v>#REF!</v>
      </c>
      <c r="M51" s="150" t="e">
        <f>#REF!</f>
        <v>#REF!</v>
      </c>
      <c r="N51" s="159"/>
      <c r="O51" s="376"/>
      <c r="P51" s="376"/>
      <c r="Q51" s="376"/>
      <c r="R51" s="376"/>
      <c r="S51" s="376"/>
      <c r="T51" s="376"/>
      <c r="U51" s="376"/>
      <c r="V51" s="183" t="e">
        <f t="shared" si="2"/>
        <v>#REF!</v>
      </c>
      <c r="W51" s="159" t="e">
        <f>#REF!+#REF!</f>
        <v>#REF!</v>
      </c>
      <c r="X51" s="159"/>
      <c r="Y51" s="159"/>
      <c r="Z51" s="169" t="e">
        <f>#REF!</f>
        <v>#REF!</v>
      </c>
      <c r="AA51" s="160"/>
      <c r="AB51" s="160"/>
      <c r="AC51" s="217"/>
      <c r="AD51" s="258"/>
      <c r="AE51" s="253"/>
      <c r="AF51" s="69"/>
    </row>
    <row r="52" spans="1:32" s="27" customFormat="1" ht="24.6" thickTop="1" thickBot="1">
      <c r="A52" s="114"/>
      <c r="B52" s="50"/>
      <c r="C52" s="43"/>
      <c r="D52" s="51"/>
      <c r="E52" s="215" t="s">
        <v>116</v>
      </c>
      <c r="F52" s="247"/>
      <c r="G52" s="159"/>
      <c r="H52" s="159"/>
      <c r="I52" s="183">
        <f t="shared" si="0"/>
        <v>0</v>
      </c>
      <c r="J52" s="150"/>
      <c r="K52" s="150"/>
      <c r="L52" s="183">
        <f t="shared" si="1"/>
        <v>0</v>
      </c>
      <c r="M52" s="150"/>
      <c r="N52" s="159"/>
      <c r="O52" s="376"/>
      <c r="P52" s="376"/>
      <c r="Q52" s="376"/>
      <c r="R52" s="376"/>
      <c r="S52" s="376"/>
      <c r="T52" s="376"/>
      <c r="U52" s="376"/>
      <c r="V52" s="183">
        <f t="shared" si="2"/>
        <v>0</v>
      </c>
      <c r="W52" s="159"/>
      <c r="X52" s="159"/>
      <c r="Y52" s="159"/>
      <c r="Z52" s="169"/>
      <c r="AA52" s="160"/>
      <c r="AB52" s="160"/>
      <c r="AC52" s="217"/>
      <c r="AD52" s="201"/>
      <c r="AE52" s="72"/>
      <c r="AF52" s="26"/>
    </row>
    <row r="53" spans="1:32" s="3" customFormat="1" ht="29.4" thickTop="1" thickBot="1">
      <c r="A53" s="114">
        <f>A49+1</f>
        <v>7</v>
      </c>
      <c r="B53" s="13"/>
      <c r="C53" s="12"/>
      <c r="D53" s="15"/>
      <c r="E53" s="109" t="s">
        <v>22</v>
      </c>
      <c r="F53" s="249" t="e">
        <f>SUM(F54:F55)</f>
        <v>#REF!</v>
      </c>
      <c r="G53" s="171" t="e">
        <f>#REF!</f>
        <v>#REF!</v>
      </c>
      <c r="H53" s="171"/>
      <c r="I53" s="183" t="e">
        <f t="shared" si="0"/>
        <v>#REF!</v>
      </c>
      <c r="J53" s="193" t="e">
        <f>#REF!</f>
        <v>#REF!</v>
      </c>
      <c r="K53" s="193"/>
      <c r="L53" s="183" t="e">
        <f t="shared" si="1"/>
        <v>#REF!</v>
      </c>
      <c r="M53" s="193" t="e">
        <f>#REF!</f>
        <v>#REF!</v>
      </c>
      <c r="N53" s="171"/>
      <c r="O53" s="374"/>
      <c r="P53" s="374"/>
      <c r="Q53" s="374"/>
      <c r="R53" s="374"/>
      <c r="S53" s="374"/>
      <c r="T53" s="374"/>
      <c r="U53" s="374"/>
      <c r="V53" s="183" t="e">
        <f t="shared" si="2"/>
        <v>#REF!</v>
      </c>
      <c r="W53" s="171" t="e">
        <f>#REF!</f>
        <v>#REF!</v>
      </c>
      <c r="X53" s="171"/>
      <c r="Y53" s="171"/>
      <c r="Z53" s="170" t="e">
        <f>#REF!</f>
        <v>#REF!</v>
      </c>
      <c r="AA53" s="172"/>
      <c r="AB53" s="172"/>
      <c r="AC53" s="329"/>
      <c r="AD53" s="202"/>
      <c r="AE53" s="4"/>
      <c r="AF53" s="5"/>
    </row>
    <row r="54" spans="1:32" s="71" customFormat="1" ht="24.6" thickTop="1" thickBot="1">
      <c r="A54" s="254"/>
      <c r="B54" s="269"/>
      <c r="C54" s="270"/>
      <c r="D54" s="271"/>
      <c r="E54" s="188" t="s">
        <v>41</v>
      </c>
      <c r="F54" s="247" t="e">
        <f>#REF!</f>
        <v>#REF!</v>
      </c>
      <c r="G54" s="159" t="e">
        <f>#REF!</f>
        <v>#REF!</v>
      </c>
      <c r="H54" s="159"/>
      <c r="I54" s="183" t="e">
        <f t="shared" si="0"/>
        <v>#REF!</v>
      </c>
      <c r="J54" s="150" t="e">
        <f>#REF!</f>
        <v>#REF!</v>
      </c>
      <c r="K54" s="150"/>
      <c r="L54" s="183" t="e">
        <f t="shared" si="1"/>
        <v>#REF!</v>
      </c>
      <c r="M54" s="150" t="e">
        <f>#REF!</f>
        <v>#REF!</v>
      </c>
      <c r="N54" s="159"/>
      <c r="O54" s="376"/>
      <c r="P54" s="376"/>
      <c r="Q54" s="376"/>
      <c r="R54" s="376"/>
      <c r="S54" s="376"/>
      <c r="T54" s="376"/>
      <c r="U54" s="376"/>
      <c r="V54" s="183" t="e">
        <f t="shared" si="2"/>
        <v>#REF!</v>
      </c>
      <c r="W54" s="159" t="e">
        <f>#REF!</f>
        <v>#REF!</v>
      </c>
      <c r="X54" s="159"/>
      <c r="Y54" s="159"/>
      <c r="Z54" s="169" t="e">
        <f>#REF!</f>
        <v>#REF!</v>
      </c>
      <c r="AA54" s="160"/>
      <c r="AB54" s="160"/>
      <c r="AC54" s="217"/>
      <c r="AD54" s="262"/>
      <c r="AE54" s="263"/>
      <c r="AF54" s="264"/>
    </row>
    <row r="55" spans="1:32" s="71" customFormat="1" ht="28.2" thickTop="1" thickBot="1">
      <c r="A55" s="254"/>
      <c r="B55" s="269"/>
      <c r="C55" s="270"/>
      <c r="D55" s="271"/>
      <c r="E55" s="137" t="s">
        <v>40</v>
      </c>
      <c r="F55" s="247" t="e">
        <f>#REF!</f>
        <v>#REF!</v>
      </c>
      <c r="G55" s="159" t="e">
        <f>#REF!</f>
        <v>#REF!</v>
      </c>
      <c r="H55" s="159"/>
      <c r="I55" s="183" t="e">
        <f t="shared" si="0"/>
        <v>#REF!</v>
      </c>
      <c r="J55" s="150" t="e">
        <f>#REF!</f>
        <v>#REF!</v>
      </c>
      <c r="K55" s="150"/>
      <c r="L55" s="183" t="e">
        <f t="shared" si="1"/>
        <v>#REF!</v>
      </c>
      <c r="M55" s="150" t="e">
        <f>#REF!</f>
        <v>#REF!</v>
      </c>
      <c r="N55" s="159"/>
      <c r="O55" s="376"/>
      <c r="P55" s="376"/>
      <c r="Q55" s="376"/>
      <c r="R55" s="376"/>
      <c r="S55" s="376"/>
      <c r="T55" s="376"/>
      <c r="U55" s="376"/>
      <c r="V55" s="183" t="e">
        <f t="shared" si="2"/>
        <v>#REF!</v>
      </c>
      <c r="W55" s="159" t="e">
        <f>#REF!</f>
        <v>#REF!</v>
      </c>
      <c r="X55" s="159"/>
      <c r="Y55" s="159"/>
      <c r="Z55" s="169" t="e">
        <f>#REF!</f>
        <v>#REF!</v>
      </c>
      <c r="AA55" s="160"/>
      <c r="AB55" s="160"/>
      <c r="AC55" s="217"/>
      <c r="AD55" s="262"/>
      <c r="AE55" s="263"/>
      <c r="AF55" s="264"/>
    </row>
    <row r="56" spans="1:32" s="27" customFormat="1" ht="29.4" thickTop="1" thickBot="1">
      <c r="A56" s="114">
        <f>A53+1</f>
        <v>8</v>
      </c>
      <c r="B56" s="50"/>
      <c r="C56" s="43"/>
      <c r="D56" s="51"/>
      <c r="E56" s="112" t="s">
        <v>23</v>
      </c>
      <c r="F56" s="249" t="e">
        <f>SUM(F57:F58)</f>
        <v>#REF!</v>
      </c>
      <c r="G56" s="171" t="e">
        <f>SUM(G57:G58)</f>
        <v>#REF!</v>
      </c>
      <c r="H56" s="171"/>
      <c r="I56" s="183" t="e">
        <f t="shared" si="0"/>
        <v>#REF!</v>
      </c>
      <c r="J56" s="171" t="e">
        <f>SUM(J57:J58)</f>
        <v>#REF!</v>
      </c>
      <c r="K56" s="171"/>
      <c r="L56" s="183" t="e">
        <f t="shared" si="1"/>
        <v>#REF!</v>
      </c>
      <c r="M56" s="171" t="e">
        <f>SUM(M57:M58)</f>
        <v>#REF!</v>
      </c>
      <c r="N56" s="171"/>
      <c r="O56" s="374"/>
      <c r="P56" s="374"/>
      <c r="Q56" s="374"/>
      <c r="R56" s="374"/>
      <c r="S56" s="374"/>
      <c r="T56" s="374"/>
      <c r="U56" s="374"/>
      <c r="V56" s="183" t="e">
        <f t="shared" si="2"/>
        <v>#REF!</v>
      </c>
      <c r="W56" s="171" t="e">
        <f>SUM(W57:W58)</f>
        <v>#REF!</v>
      </c>
      <c r="X56" s="171"/>
      <c r="Y56" s="171"/>
      <c r="Z56" s="170" t="e">
        <f>SUM(Z57:Z58)</f>
        <v>#REF!</v>
      </c>
      <c r="AA56" s="172"/>
      <c r="AB56" s="172"/>
      <c r="AC56" s="329"/>
      <c r="AD56" s="203"/>
      <c r="AE56" s="25"/>
      <c r="AF56" s="26"/>
    </row>
    <row r="57" spans="1:32" s="66" customFormat="1" ht="24.6" thickTop="1" thickBot="1">
      <c r="A57" s="254"/>
      <c r="B57" s="255"/>
      <c r="C57" s="256"/>
      <c r="D57" s="257"/>
      <c r="E57" s="188" t="s">
        <v>41</v>
      </c>
      <c r="F57" s="247" t="e">
        <f>#REF!</f>
        <v>#REF!</v>
      </c>
      <c r="G57" s="159" t="e">
        <f>#REF!</f>
        <v>#REF!</v>
      </c>
      <c r="H57" s="159"/>
      <c r="I57" s="183" t="e">
        <f t="shared" si="0"/>
        <v>#REF!</v>
      </c>
      <c r="J57" s="159" t="e">
        <f>#REF!</f>
        <v>#REF!</v>
      </c>
      <c r="K57" s="159"/>
      <c r="L57" s="183" t="e">
        <f t="shared" si="1"/>
        <v>#REF!</v>
      </c>
      <c r="M57" s="159" t="e">
        <f>#REF!</f>
        <v>#REF!</v>
      </c>
      <c r="N57" s="159"/>
      <c r="O57" s="376"/>
      <c r="P57" s="376"/>
      <c r="Q57" s="376"/>
      <c r="R57" s="376"/>
      <c r="S57" s="376"/>
      <c r="T57" s="376"/>
      <c r="U57" s="376"/>
      <c r="V57" s="183" t="e">
        <f t="shared" si="2"/>
        <v>#REF!</v>
      </c>
      <c r="W57" s="159" t="e">
        <f>#REF!</f>
        <v>#REF!</v>
      </c>
      <c r="X57" s="159"/>
      <c r="Y57" s="159"/>
      <c r="Z57" s="169" t="e">
        <f>#REF!+#REF!</f>
        <v>#REF!</v>
      </c>
      <c r="AA57" s="160"/>
      <c r="AB57" s="160"/>
      <c r="AC57" s="217"/>
      <c r="AD57" s="265"/>
      <c r="AE57" s="68"/>
      <c r="AF57" s="69"/>
    </row>
    <row r="58" spans="1:32" s="66" customFormat="1" ht="28.2" thickTop="1" thickBot="1">
      <c r="A58" s="254"/>
      <c r="B58" s="255"/>
      <c r="C58" s="256"/>
      <c r="D58" s="257"/>
      <c r="E58" s="137" t="s">
        <v>40</v>
      </c>
      <c r="F58" s="247" t="e">
        <f>#REF!</f>
        <v>#REF!</v>
      </c>
      <c r="G58" s="159" t="e">
        <f>#REF!</f>
        <v>#REF!</v>
      </c>
      <c r="H58" s="159"/>
      <c r="I58" s="183" t="e">
        <f t="shared" si="0"/>
        <v>#REF!</v>
      </c>
      <c r="J58" s="150" t="e">
        <f>#REF!</f>
        <v>#REF!</v>
      </c>
      <c r="K58" s="150"/>
      <c r="L58" s="183" t="e">
        <f t="shared" si="1"/>
        <v>#REF!</v>
      </c>
      <c r="M58" s="150" t="e">
        <f>#REF!</f>
        <v>#REF!</v>
      </c>
      <c r="N58" s="159"/>
      <c r="O58" s="376"/>
      <c r="P58" s="376"/>
      <c r="Q58" s="376"/>
      <c r="R58" s="376"/>
      <c r="S58" s="376"/>
      <c r="T58" s="376"/>
      <c r="U58" s="376"/>
      <c r="V58" s="183" t="e">
        <f t="shared" si="2"/>
        <v>#REF!</v>
      </c>
      <c r="W58" s="159" t="e">
        <f>#REF!</f>
        <v>#REF!</v>
      </c>
      <c r="X58" s="159"/>
      <c r="Y58" s="159"/>
      <c r="Z58" s="169" t="e">
        <f>#REF!+#REF!</f>
        <v>#REF!</v>
      </c>
      <c r="AA58" s="160"/>
      <c r="AB58" s="160"/>
      <c r="AC58" s="217"/>
      <c r="AD58" s="265"/>
      <c r="AE58" s="68"/>
      <c r="AF58" s="69"/>
    </row>
    <row r="59" spans="1:32" s="3" customFormat="1" ht="29.4" thickTop="1" thickBot="1">
      <c r="A59" s="114">
        <f>A56+1</f>
        <v>9</v>
      </c>
      <c r="B59" s="54"/>
      <c r="C59" s="44"/>
      <c r="D59" s="55"/>
      <c r="E59" s="112" t="s">
        <v>2</v>
      </c>
      <c r="F59" s="250" t="e">
        <f>SUM(F60:F61)</f>
        <v>#REF!</v>
      </c>
      <c r="G59" s="205" t="e">
        <f>#REF!</f>
        <v>#REF!</v>
      </c>
      <c r="H59" s="205"/>
      <c r="I59" s="183" t="e">
        <f t="shared" si="0"/>
        <v>#REF!</v>
      </c>
      <c r="J59" s="206" t="e">
        <f>#REF!</f>
        <v>#REF!</v>
      </c>
      <c r="K59" s="206"/>
      <c r="L59" s="183" t="e">
        <f t="shared" si="1"/>
        <v>#REF!</v>
      </c>
      <c r="M59" s="206" t="e">
        <f>#REF!</f>
        <v>#REF!</v>
      </c>
      <c r="N59" s="205"/>
      <c r="O59" s="377"/>
      <c r="P59" s="377"/>
      <c r="Q59" s="377"/>
      <c r="R59" s="377"/>
      <c r="S59" s="377"/>
      <c r="T59" s="377"/>
      <c r="U59" s="377"/>
      <c r="V59" s="183" t="e">
        <f t="shared" si="2"/>
        <v>#REF!</v>
      </c>
      <c r="W59" s="205" t="e">
        <f>#REF!</f>
        <v>#REF!</v>
      </c>
      <c r="X59" s="205"/>
      <c r="Y59" s="205"/>
      <c r="Z59" s="178" t="e">
        <f>#REF!</f>
        <v>#REF!</v>
      </c>
      <c r="AA59" s="238"/>
      <c r="AB59" s="238"/>
      <c r="AC59" s="330"/>
      <c r="AD59" s="202"/>
      <c r="AE59" s="25"/>
      <c r="AF59" s="5"/>
    </row>
    <row r="60" spans="1:32" s="71" customFormat="1" ht="24.6" thickTop="1" thickBot="1">
      <c r="A60" s="254"/>
      <c r="B60" s="266"/>
      <c r="C60" s="267"/>
      <c r="D60" s="268"/>
      <c r="E60" s="188" t="s">
        <v>41</v>
      </c>
      <c r="F60" s="251" t="e">
        <f>#REF!</f>
        <v>#REF!</v>
      </c>
      <c r="G60" s="176" t="e">
        <f>#REF!</f>
        <v>#REF!</v>
      </c>
      <c r="H60" s="176"/>
      <c r="I60" s="183" t="e">
        <f t="shared" si="0"/>
        <v>#REF!</v>
      </c>
      <c r="J60" s="194" t="e">
        <f>#REF!</f>
        <v>#REF!</v>
      </c>
      <c r="K60" s="194"/>
      <c r="L60" s="183" t="e">
        <f t="shared" si="1"/>
        <v>#REF!</v>
      </c>
      <c r="M60" s="194" t="e">
        <f>#REF!</f>
        <v>#REF!</v>
      </c>
      <c r="N60" s="176"/>
      <c r="O60" s="378"/>
      <c r="P60" s="378"/>
      <c r="Q60" s="378"/>
      <c r="R60" s="378"/>
      <c r="S60" s="378"/>
      <c r="T60" s="378"/>
      <c r="U60" s="378"/>
      <c r="V60" s="183" t="e">
        <f t="shared" si="2"/>
        <v>#REF!</v>
      </c>
      <c r="W60" s="176" t="e">
        <f>#REF!</f>
        <v>#REF!</v>
      </c>
      <c r="X60" s="176"/>
      <c r="Y60" s="176"/>
      <c r="Z60" s="226" t="e">
        <f>#REF!</f>
        <v>#REF!</v>
      </c>
      <c r="AA60" s="239"/>
      <c r="AB60" s="239"/>
      <c r="AC60" s="331"/>
      <c r="AD60" s="262"/>
      <c r="AE60" s="68"/>
      <c r="AF60" s="264"/>
    </row>
    <row r="61" spans="1:32" s="71" customFormat="1" ht="28.2" thickTop="1" thickBot="1">
      <c r="A61" s="254"/>
      <c r="B61" s="266"/>
      <c r="C61" s="267"/>
      <c r="D61" s="268"/>
      <c r="E61" s="137" t="s">
        <v>40</v>
      </c>
      <c r="F61" s="251" t="e">
        <f>#REF!</f>
        <v>#REF!</v>
      </c>
      <c r="G61" s="176" t="e">
        <f>#REF!</f>
        <v>#REF!</v>
      </c>
      <c r="H61" s="176"/>
      <c r="I61" s="183" t="e">
        <f t="shared" si="0"/>
        <v>#REF!</v>
      </c>
      <c r="J61" s="194" t="e">
        <f>#REF!</f>
        <v>#REF!</v>
      </c>
      <c r="K61" s="194"/>
      <c r="L61" s="183" t="e">
        <f t="shared" si="1"/>
        <v>#REF!</v>
      </c>
      <c r="M61" s="194" t="e">
        <f>#REF!</f>
        <v>#REF!</v>
      </c>
      <c r="N61" s="176"/>
      <c r="O61" s="378"/>
      <c r="P61" s="378"/>
      <c r="Q61" s="378"/>
      <c r="R61" s="378"/>
      <c r="S61" s="378"/>
      <c r="T61" s="378"/>
      <c r="U61" s="378"/>
      <c r="V61" s="183" t="e">
        <f t="shared" si="2"/>
        <v>#REF!</v>
      </c>
      <c r="W61" s="176" t="e">
        <f>#REF!</f>
        <v>#REF!</v>
      </c>
      <c r="X61" s="176"/>
      <c r="Y61" s="176"/>
      <c r="Z61" s="226" t="e">
        <f>#REF!</f>
        <v>#REF!</v>
      </c>
      <c r="AA61" s="239"/>
      <c r="AB61" s="239"/>
      <c r="AC61" s="331"/>
      <c r="AD61" s="262"/>
      <c r="AE61" s="68"/>
      <c r="AF61" s="264"/>
    </row>
    <row r="62" spans="1:32" s="27" customFormat="1" ht="39.75" customHeight="1" thickTop="1" thickBot="1">
      <c r="A62" s="114">
        <f>A59+1</f>
        <v>10</v>
      </c>
      <c r="B62" s="50"/>
      <c r="C62" s="43"/>
      <c r="D62" s="51"/>
      <c r="E62" s="112" t="s">
        <v>1</v>
      </c>
      <c r="F62" s="249" t="e">
        <f>SUM(F63:F64)</f>
        <v>#REF!</v>
      </c>
      <c r="G62" s="171" t="e">
        <f>#REF!</f>
        <v>#REF!</v>
      </c>
      <c r="H62" s="171"/>
      <c r="I62" s="183" t="e">
        <f t="shared" si="0"/>
        <v>#REF!</v>
      </c>
      <c r="J62" s="193" t="e">
        <f>#REF!</f>
        <v>#REF!</v>
      </c>
      <c r="K62" s="193"/>
      <c r="L62" s="183" t="e">
        <f t="shared" si="1"/>
        <v>#REF!</v>
      </c>
      <c r="M62" s="193" t="e">
        <f>#REF!</f>
        <v>#REF!</v>
      </c>
      <c r="N62" s="171"/>
      <c r="O62" s="374"/>
      <c r="P62" s="374"/>
      <c r="Q62" s="374"/>
      <c r="R62" s="374"/>
      <c r="S62" s="374"/>
      <c r="T62" s="374"/>
      <c r="U62" s="374"/>
      <c r="V62" s="183" t="e">
        <f t="shared" si="2"/>
        <v>#REF!</v>
      </c>
      <c r="W62" s="171" t="e">
        <f>#REF!</f>
        <v>#REF!</v>
      </c>
      <c r="X62" s="171"/>
      <c r="Y62" s="171"/>
      <c r="Z62" s="170" t="e">
        <f>#REF!</f>
        <v>#REF!</v>
      </c>
      <c r="AA62" s="172"/>
      <c r="AB62" s="172"/>
      <c r="AC62" s="329"/>
      <c r="AD62" s="201"/>
      <c r="AE62" s="72"/>
      <c r="AF62" s="26"/>
    </row>
    <row r="63" spans="1:32" s="66" customFormat="1" ht="24.6" thickTop="1" thickBot="1">
      <c r="A63" s="254"/>
      <c r="B63" s="255"/>
      <c r="C63" s="256"/>
      <c r="D63" s="257"/>
      <c r="E63" s="188" t="s">
        <v>41</v>
      </c>
      <c r="F63" s="243" t="e">
        <f>#REF!</f>
        <v>#REF!</v>
      </c>
      <c r="G63" s="155" t="e">
        <f>#REF!</f>
        <v>#REF!</v>
      </c>
      <c r="H63" s="155"/>
      <c r="I63" s="183" t="e">
        <f t="shared" si="0"/>
        <v>#REF!</v>
      </c>
      <c r="J63" s="190" t="e">
        <f>#REF!</f>
        <v>#REF!</v>
      </c>
      <c r="K63" s="190"/>
      <c r="L63" s="183" t="e">
        <f t="shared" si="1"/>
        <v>#REF!</v>
      </c>
      <c r="M63" s="190" t="e">
        <f>#REF!</f>
        <v>#REF!</v>
      </c>
      <c r="N63" s="155"/>
      <c r="O63" s="371"/>
      <c r="P63" s="371"/>
      <c r="Q63" s="371"/>
      <c r="R63" s="371"/>
      <c r="S63" s="371"/>
      <c r="T63" s="371"/>
      <c r="U63" s="371"/>
      <c r="V63" s="183" t="e">
        <f t="shared" si="2"/>
        <v>#REF!</v>
      </c>
      <c r="W63" s="155" t="e">
        <f>#REF!</f>
        <v>#REF!</v>
      </c>
      <c r="X63" s="155"/>
      <c r="Y63" s="155"/>
      <c r="Z63" s="173" t="e">
        <f>#REF!</f>
        <v>#REF!</v>
      </c>
      <c r="AA63" s="233"/>
      <c r="AB63" s="233"/>
      <c r="AC63" s="324"/>
      <c r="AD63" s="258"/>
      <c r="AE63" s="253"/>
      <c r="AF63" s="69"/>
    </row>
    <row r="64" spans="1:32" s="66" customFormat="1" ht="28.2" thickTop="1" thickBot="1">
      <c r="A64" s="254"/>
      <c r="B64" s="255"/>
      <c r="C64" s="256"/>
      <c r="D64" s="257"/>
      <c r="E64" s="137" t="s">
        <v>40</v>
      </c>
      <c r="F64" s="243" t="e">
        <f>#REF!</f>
        <v>#REF!</v>
      </c>
      <c r="G64" s="155" t="e">
        <f>#REF!</f>
        <v>#REF!</v>
      </c>
      <c r="H64" s="155"/>
      <c r="I64" s="183" t="e">
        <f t="shared" si="0"/>
        <v>#REF!</v>
      </c>
      <c r="J64" s="190" t="e">
        <f>#REF!</f>
        <v>#REF!</v>
      </c>
      <c r="K64" s="190"/>
      <c r="L64" s="183" t="e">
        <f t="shared" si="1"/>
        <v>#REF!</v>
      </c>
      <c r="M64" s="190" t="e">
        <f>#REF!</f>
        <v>#REF!</v>
      </c>
      <c r="N64" s="155"/>
      <c r="O64" s="371"/>
      <c r="P64" s="371"/>
      <c r="Q64" s="371"/>
      <c r="R64" s="371"/>
      <c r="S64" s="371"/>
      <c r="T64" s="371"/>
      <c r="U64" s="371"/>
      <c r="V64" s="183" t="e">
        <f t="shared" si="2"/>
        <v>#REF!</v>
      </c>
      <c r="W64" s="155" t="e">
        <f>#REF!</f>
        <v>#REF!</v>
      </c>
      <c r="X64" s="155"/>
      <c r="Y64" s="155"/>
      <c r="Z64" s="173" t="e">
        <f>#REF!</f>
        <v>#REF!</v>
      </c>
      <c r="AA64" s="233"/>
      <c r="AB64" s="233"/>
      <c r="AC64" s="324"/>
      <c r="AD64" s="258"/>
      <c r="AE64" s="253"/>
      <c r="AF64" s="69"/>
    </row>
    <row r="65" spans="1:32" s="3" customFormat="1" ht="29.4" thickTop="1" thickBot="1">
      <c r="A65" s="114">
        <f>A62+1</f>
        <v>11</v>
      </c>
      <c r="B65" s="52"/>
      <c r="C65" s="49"/>
      <c r="D65" s="53"/>
      <c r="E65" s="111" t="s">
        <v>0</v>
      </c>
      <c r="F65" s="246" t="e">
        <f>SUM(F66:F67)</f>
        <v>#REF!</v>
      </c>
      <c r="G65" s="186" t="e">
        <f>#REF!</f>
        <v>#REF!</v>
      </c>
      <c r="H65" s="186"/>
      <c r="I65" s="183" t="e">
        <f t="shared" si="0"/>
        <v>#REF!</v>
      </c>
      <c r="J65" s="192" t="e">
        <f>#REF!</f>
        <v>#REF!</v>
      </c>
      <c r="K65" s="192"/>
      <c r="L65" s="183" t="e">
        <f t="shared" si="1"/>
        <v>#REF!</v>
      </c>
      <c r="M65" s="192" t="e">
        <f>#REF!</f>
        <v>#REF!</v>
      </c>
      <c r="N65" s="186"/>
      <c r="O65" s="373"/>
      <c r="P65" s="373"/>
      <c r="Q65" s="373"/>
      <c r="R65" s="373"/>
      <c r="S65" s="373"/>
      <c r="T65" s="373"/>
      <c r="U65" s="373"/>
      <c r="V65" s="183" t="e">
        <f t="shared" si="2"/>
        <v>#REF!</v>
      </c>
      <c r="W65" s="186" t="e">
        <f>#REF!</f>
        <v>#REF!</v>
      </c>
      <c r="X65" s="186"/>
      <c r="Y65" s="186"/>
      <c r="Z65" s="223" t="e">
        <f>#REF!</f>
        <v>#REF!</v>
      </c>
      <c r="AA65" s="240"/>
      <c r="AB65" s="240"/>
      <c r="AC65" s="332"/>
      <c r="AD65" s="202"/>
      <c r="AE65" s="4"/>
      <c r="AF65" s="5"/>
    </row>
    <row r="66" spans="1:32" s="71" customFormat="1" ht="24.6" thickTop="1" thickBot="1">
      <c r="A66" s="254"/>
      <c r="B66" s="259"/>
      <c r="C66" s="260"/>
      <c r="D66" s="261"/>
      <c r="E66" s="188" t="s">
        <v>41</v>
      </c>
      <c r="F66" s="243" t="e">
        <f>#REF!</f>
        <v>#REF!</v>
      </c>
      <c r="G66" s="155" t="e">
        <f>#REF!</f>
        <v>#REF!</v>
      </c>
      <c r="H66" s="155"/>
      <c r="I66" s="183" t="e">
        <f t="shared" si="0"/>
        <v>#REF!</v>
      </c>
      <c r="J66" s="190" t="e">
        <f>#REF!</f>
        <v>#REF!</v>
      </c>
      <c r="K66" s="190"/>
      <c r="L66" s="183" t="e">
        <f t="shared" si="1"/>
        <v>#REF!</v>
      </c>
      <c r="M66" s="190" t="e">
        <f>#REF!</f>
        <v>#REF!</v>
      </c>
      <c r="N66" s="155"/>
      <c r="O66" s="371"/>
      <c r="P66" s="371"/>
      <c r="Q66" s="371"/>
      <c r="R66" s="371"/>
      <c r="S66" s="371"/>
      <c r="T66" s="371"/>
      <c r="U66" s="371"/>
      <c r="V66" s="183" t="e">
        <f t="shared" si="2"/>
        <v>#REF!</v>
      </c>
      <c r="W66" s="155" t="e">
        <f>#REF!</f>
        <v>#REF!</v>
      </c>
      <c r="X66" s="155"/>
      <c r="Y66" s="155"/>
      <c r="Z66" s="173" t="e">
        <f>#REF!</f>
        <v>#REF!</v>
      </c>
      <c r="AA66" s="233"/>
      <c r="AB66" s="233"/>
      <c r="AC66" s="324"/>
      <c r="AD66" s="262"/>
      <c r="AE66" s="263"/>
      <c r="AF66" s="264"/>
    </row>
    <row r="67" spans="1:32" s="71" customFormat="1" ht="28.2" thickTop="1" thickBot="1">
      <c r="A67" s="254"/>
      <c r="B67" s="259"/>
      <c r="C67" s="260"/>
      <c r="D67" s="261"/>
      <c r="E67" s="137" t="s">
        <v>40</v>
      </c>
      <c r="F67" s="243" t="e">
        <f>#REF!</f>
        <v>#REF!</v>
      </c>
      <c r="G67" s="155" t="e">
        <f>#REF!</f>
        <v>#REF!</v>
      </c>
      <c r="H67" s="155"/>
      <c r="I67" s="183" t="e">
        <f t="shared" si="0"/>
        <v>#REF!</v>
      </c>
      <c r="J67" s="190" t="e">
        <f>#REF!</f>
        <v>#REF!</v>
      </c>
      <c r="K67" s="190"/>
      <c r="L67" s="183" t="e">
        <f t="shared" si="1"/>
        <v>#REF!</v>
      </c>
      <c r="M67" s="190" t="e">
        <f>#REF!</f>
        <v>#REF!</v>
      </c>
      <c r="N67" s="155"/>
      <c r="O67" s="371"/>
      <c r="P67" s="371"/>
      <c r="Q67" s="371"/>
      <c r="R67" s="371"/>
      <c r="S67" s="371"/>
      <c r="T67" s="371"/>
      <c r="U67" s="371"/>
      <c r="V67" s="183" t="e">
        <f t="shared" si="2"/>
        <v>#REF!</v>
      </c>
      <c r="W67" s="155" t="e">
        <f>#REF!</f>
        <v>#REF!</v>
      </c>
      <c r="X67" s="155"/>
      <c r="Y67" s="155"/>
      <c r="Z67" s="173" t="e">
        <f>#REF!</f>
        <v>#REF!</v>
      </c>
      <c r="AA67" s="233"/>
      <c r="AB67" s="233"/>
      <c r="AC67" s="324"/>
      <c r="AD67" s="262"/>
      <c r="AE67" s="263"/>
      <c r="AF67" s="264"/>
    </row>
    <row r="68" spans="1:32" s="27" customFormat="1" ht="29.4" thickTop="1" thickBot="1">
      <c r="A68" s="114">
        <f>A65+1</f>
        <v>12</v>
      </c>
      <c r="B68" s="50"/>
      <c r="C68" s="43"/>
      <c r="D68" s="51"/>
      <c r="E68" s="112" t="s">
        <v>24</v>
      </c>
      <c r="F68" s="249" t="e">
        <f>SUM(F69:F70)</f>
        <v>#REF!</v>
      </c>
      <c r="G68" s="171" t="e">
        <f>#REF!</f>
        <v>#REF!</v>
      </c>
      <c r="H68" s="171"/>
      <c r="I68" s="183" t="e">
        <f t="shared" si="0"/>
        <v>#REF!</v>
      </c>
      <c r="J68" s="193" t="e">
        <f>#REF!</f>
        <v>#REF!</v>
      </c>
      <c r="K68" s="193"/>
      <c r="L68" s="183" t="e">
        <f t="shared" si="1"/>
        <v>#REF!</v>
      </c>
      <c r="M68" s="193" t="e">
        <f>#REF!</f>
        <v>#REF!</v>
      </c>
      <c r="N68" s="171"/>
      <c r="O68" s="374"/>
      <c r="P68" s="374"/>
      <c r="Q68" s="374"/>
      <c r="R68" s="374"/>
      <c r="S68" s="374"/>
      <c r="T68" s="374"/>
      <c r="U68" s="374"/>
      <c r="V68" s="183" t="e">
        <f t="shared" si="2"/>
        <v>#REF!</v>
      </c>
      <c r="W68" s="171" t="e">
        <f>#REF!</f>
        <v>#REF!</v>
      </c>
      <c r="X68" s="171"/>
      <c r="Y68" s="171"/>
      <c r="Z68" s="170" t="e">
        <f>#REF!</f>
        <v>#REF!</v>
      </c>
      <c r="AA68" s="172"/>
      <c r="AB68" s="172"/>
      <c r="AC68" s="329"/>
      <c r="AD68" s="201"/>
      <c r="AE68" s="72"/>
      <c r="AF68" s="26"/>
    </row>
    <row r="69" spans="1:32" s="66" customFormat="1" ht="24.6" thickTop="1" thickBot="1">
      <c r="A69" s="272"/>
      <c r="B69" s="273"/>
      <c r="C69" s="274"/>
      <c r="D69" s="275"/>
      <c r="E69" s="188" t="s">
        <v>41</v>
      </c>
      <c r="F69" s="243" t="e">
        <f>#REF!</f>
        <v>#REF!</v>
      </c>
      <c r="G69" s="155" t="e">
        <f>#REF!</f>
        <v>#REF!</v>
      </c>
      <c r="H69" s="155"/>
      <c r="I69" s="183" t="e">
        <f t="shared" si="0"/>
        <v>#REF!</v>
      </c>
      <c r="J69" s="190" t="e">
        <f>#REF!</f>
        <v>#REF!</v>
      </c>
      <c r="K69" s="190"/>
      <c r="L69" s="183" t="e">
        <f t="shared" si="1"/>
        <v>#REF!</v>
      </c>
      <c r="M69" s="190" t="e">
        <f>#REF!</f>
        <v>#REF!</v>
      </c>
      <c r="N69" s="155"/>
      <c r="O69" s="371"/>
      <c r="P69" s="371"/>
      <c r="Q69" s="371"/>
      <c r="R69" s="371"/>
      <c r="S69" s="371"/>
      <c r="T69" s="371"/>
      <c r="U69" s="371"/>
      <c r="V69" s="183" t="e">
        <f t="shared" si="2"/>
        <v>#REF!</v>
      </c>
      <c r="W69" s="155" t="e">
        <f>#REF!</f>
        <v>#REF!</v>
      </c>
      <c r="X69" s="155"/>
      <c r="Y69" s="155"/>
      <c r="Z69" s="173" t="e">
        <f>#REF!</f>
        <v>#REF!</v>
      </c>
      <c r="AA69" s="233"/>
      <c r="AB69" s="233"/>
      <c r="AC69" s="324"/>
      <c r="AD69" s="276"/>
      <c r="AE69" s="253"/>
      <c r="AF69" s="69"/>
    </row>
    <row r="70" spans="1:32" s="66" customFormat="1" ht="27.6" thickTop="1">
      <c r="A70" s="272"/>
      <c r="B70" s="273"/>
      <c r="C70" s="274"/>
      <c r="D70" s="275"/>
      <c r="E70" s="137" t="s">
        <v>40</v>
      </c>
      <c r="F70" s="243" t="e">
        <f>#REF!</f>
        <v>#REF!</v>
      </c>
      <c r="G70" s="155" t="e">
        <f>#REF!</f>
        <v>#REF!</v>
      </c>
      <c r="H70" s="155"/>
      <c r="I70" s="183" t="e">
        <f t="shared" si="0"/>
        <v>#REF!</v>
      </c>
      <c r="J70" s="190" t="e">
        <f>#REF!</f>
        <v>#REF!</v>
      </c>
      <c r="K70" s="190"/>
      <c r="L70" s="183" t="e">
        <f t="shared" si="1"/>
        <v>#REF!</v>
      </c>
      <c r="M70" s="190" t="e">
        <f>#REF!</f>
        <v>#REF!</v>
      </c>
      <c r="N70" s="155"/>
      <c r="O70" s="371"/>
      <c r="P70" s="371"/>
      <c r="Q70" s="371"/>
      <c r="R70" s="371"/>
      <c r="S70" s="371"/>
      <c r="T70" s="371"/>
      <c r="U70" s="371"/>
      <c r="V70" s="183" t="e">
        <f t="shared" si="2"/>
        <v>#REF!</v>
      </c>
      <c r="W70" s="155" t="e">
        <f>#REF!</f>
        <v>#REF!</v>
      </c>
      <c r="X70" s="155"/>
      <c r="Y70" s="155"/>
      <c r="Z70" s="173" t="e">
        <f>#REF!</f>
        <v>#REF!</v>
      </c>
      <c r="AA70" s="233"/>
      <c r="AB70" s="233"/>
      <c r="AC70" s="324"/>
      <c r="AD70" s="276"/>
      <c r="AE70" s="253"/>
      <c r="AF70" s="69"/>
    </row>
    <row r="71" spans="1:32" s="3" customFormat="1" ht="24.6" thickBot="1">
      <c r="A71" s="101"/>
      <c r="B71" s="14"/>
      <c r="C71" s="17"/>
      <c r="D71" s="16"/>
      <c r="E71" s="56"/>
      <c r="F71" s="148"/>
      <c r="G71" s="149"/>
      <c r="H71" s="149"/>
      <c r="I71" s="149"/>
      <c r="J71" s="149"/>
      <c r="K71" s="149"/>
      <c r="L71" s="149"/>
      <c r="M71" s="14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27"/>
      <c r="AA71" s="241"/>
      <c r="AB71" s="241"/>
      <c r="AC71" s="218"/>
      <c r="AD71" s="204"/>
      <c r="AE71" s="73"/>
      <c r="AF71" s="5"/>
    </row>
    <row r="72" spans="1:32" s="3" customFormat="1" ht="25.5" customHeight="1" thickTop="1">
      <c r="A72" s="18"/>
      <c r="B72" s="19"/>
      <c r="C72" s="19"/>
      <c r="D72" s="19"/>
      <c r="E72" s="20"/>
      <c r="F72" s="21"/>
      <c r="G72" s="22"/>
      <c r="H72" s="22"/>
      <c r="I72" s="22"/>
      <c r="J72" s="22"/>
      <c r="K72" s="22"/>
      <c r="L72" s="2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2"/>
      <c r="X72" s="22"/>
      <c r="Y72" s="22"/>
      <c r="Z72" s="22"/>
      <c r="AA72" s="22"/>
      <c r="AB72" s="22"/>
      <c r="AC72" s="22"/>
      <c r="AD72" s="24"/>
      <c r="AE72" s="4"/>
      <c r="AF72" s="5"/>
    </row>
    <row r="73" spans="1:32" s="3" customFormat="1" ht="36">
      <c r="A73" s="8"/>
      <c r="D73" s="7"/>
      <c r="E73" s="7"/>
      <c r="W73" s="46"/>
      <c r="X73" s="46"/>
      <c r="Y73" s="46"/>
      <c r="Z73" s="46"/>
      <c r="AA73" s="46"/>
      <c r="AB73" s="46"/>
      <c r="AC73" s="46"/>
      <c r="AD73" s="6"/>
    </row>
    <row r="74" spans="1:32" s="3" customFormat="1" ht="30">
      <c r="A74" s="8"/>
      <c r="W74" s="47"/>
      <c r="X74" s="47"/>
      <c r="Y74" s="47"/>
      <c r="Z74" s="47"/>
      <c r="AA74" s="47"/>
      <c r="AB74" s="47"/>
      <c r="AC74" s="47"/>
    </row>
    <row r="75" spans="1:32" s="3" customFormat="1" ht="20.399999999999999">
      <c r="A75" s="8"/>
      <c r="W75" s="48"/>
      <c r="X75" s="48"/>
      <c r="Y75" s="48"/>
      <c r="Z75" s="48"/>
      <c r="AA75" s="48"/>
      <c r="AB75" s="48"/>
      <c r="AC75" s="48"/>
    </row>
    <row r="76" spans="1:32" s="3" customFormat="1" ht="20.399999999999999">
      <c r="A76" s="8"/>
    </row>
    <row r="77" spans="1:32" s="3" customFormat="1" ht="20.399999999999999">
      <c r="A77" s="8"/>
    </row>
    <row r="78" spans="1:32" s="3" customFormat="1" ht="20.399999999999999">
      <c r="A78" s="8"/>
    </row>
    <row r="79" spans="1:32" s="3" customFormat="1" ht="20.399999999999999">
      <c r="A79" s="8"/>
    </row>
    <row r="80" spans="1:32" s="3" customFormat="1" ht="20.399999999999999">
      <c r="A80" s="8"/>
    </row>
    <row r="81" spans="1:1" s="3" customFormat="1" ht="20.399999999999999">
      <c r="A81" s="8"/>
    </row>
    <row r="82" spans="1:1" s="3" customFormat="1" ht="20.399999999999999">
      <c r="A82" s="8"/>
    </row>
    <row r="83" spans="1:1" s="3" customFormat="1" ht="20.399999999999999">
      <c r="A83" s="8"/>
    </row>
    <row r="84" spans="1:1" s="3" customFormat="1" ht="20.399999999999999">
      <c r="A84" s="8"/>
    </row>
    <row r="85" spans="1:1" s="3" customFormat="1" ht="20.399999999999999">
      <c r="A85" s="8"/>
    </row>
    <row r="86" spans="1:1" s="3" customFormat="1" ht="20.399999999999999">
      <c r="A86" s="8"/>
    </row>
    <row r="87" spans="1:1" s="3" customFormat="1" ht="20.399999999999999">
      <c r="A87" s="8"/>
    </row>
    <row r="88" spans="1:1" s="3" customFormat="1" ht="20.399999999999999">
      <c r="A88" s="8"/>
    </row>
    <row r="89" spans="1:1" s="3" customFormat="1" ht="20.399999999999999">
      <c r="A89" s="8"/>
    </row>
    <row r="90" spans="1:1" s="3" customFormat="1" ht="20.399999999999999">
      <c r="A90" s="8"/>
    </row>
    <row r="91" spans="1:1" s="3" customFormat="1" ht="20.399999999999999">
      <c r="A91" s="8"/>
    </row>
    <row r="92" spans="1:1" s="3" customFormat="1" ht="20.399999999999999">
      <c r="A92" s="8"/>
    </row>
    <row r="93" spans="1:1" s="3" customFormat="1" ht="20.399999999999999">
      <c r="A93" s="8"/>
    </row>
    <row r="94" spans="1:1" s="3" customFormat="1" ht="20.399999999999999">
      <c r="A94" s="8"/>
    </row>
    <row r="95" spans="1:1" s="3" customFormat="1" ht="20.399999999999999">
      <c r="A95" s="8"/>
    </row>
    <row r="96" spans="1:1" s="3" customFormat="1" ht="20.399999999999999">
      <c r="A96" s="8"/>
    </row>
    <row r="97" spans="1:1" s="3" customFormat="1" ht="20.399999999999999">
      <c r="A97" s="8"/>
    </row>
    <row r="98" spans="1:1" s="3" customFormat="1" ht="20.399999999999999">
      <c r="A98" s="8"/>
    </row>
    <row r="99" spans="1:1" s="3" customFormat="1" ht="20.399999999999999">
      <c r="A99" s="8"/>
    </row>
    <row r="100" spans="1:1" s="3" customFormat="1" ht="20.399999999999999">
      <c r="A100" s="8"/>
    </row>
    <row r="101" spans="1:1" s="3" customFormat="1" ht="20.399999999999999">
      <c r="A101" s="8"/>
    </row>
    <row r="102" spans="1:1" s="3" customFormat="1" ht="20.399999999999999">
      <c r="A102" s="8"/>
    </row>
    <row r="103" spans="1:1" s="2" customFormat="1" ht="20.399999999999999">
      <c r="A103" s="9"/>
    </row>
    <row r="104" spans="1:1" s="2" customFormat="1" ht="20.399999999999999">
      <c r="A104" s="9"/>
    </row>
    <row r="105" spans="1:1" s="2" customFormat="1" ht="20.399999999999999">
      <c r="A105" s="9"/>
    </row>
    <row r="106" spans="1:1" s="2" customFormat="1" ht="20.399999999999999">
      <c r="A106" s="9"/>
    </row>
    <row r="107" spans="1:1" s="2" customFormat="1" ht="20.399999999999999">
      <c r="A107" s="9"/>
    </row>
    <row r="108" spans="1:1" s="2" customFormat="1" ht="20.399999999999999">
      <c r="A108" s="9"/>
    </row>
    <row r="109" spans="1:1" s="2" customFormat="1" ht="20.399999999999999">
      <c r="A109" s="9"/>
    </row>
    <row r="110" spans="1:1" s="2" customFormat="1" ht="20.399999999999999">
      <c r="A110" s="9"/>
    </row>
    <row r="111" spans="1:1" s="2" customFormat="1" ht="20.399999999999999">
      <c r="A111" s="9"/>
    </row>
    <row r="112" spans="1:1" s="2" customFormat="1" ht="20.399999999999999">
      <c r="A112" s="9"/>
    </row>
    <row r="113" spans="1:1" s="2" customFormat="1" ht="20.399999999999999">
      <c r="A113" s="9"/>
    </row>
    <row r="114" spans="1:1" s="2" customFormat="1" ht="20.399999999999999">
      <c r="A114" s="9"/>
    </row>
    <row r="115" spans="1:1" s="2" customFormat="1" ht="20.399999999999999">
      <c r="A115" s="9"/>
    </row>
    <row r="116" spans="1:1" s="2" customFormat="1" ht="20.399999999999999">
      <c r="A116" s="9"/>
    </row>
    <row r="117" spans="1:1" s="2" customFormat="1" ht="20.399999999999999">
      <c r="A117" s="9"/>
    </row>
    <row r="118" spans="1:1" s="2" customFormat="1" ht="20.399999999999999">
      <c r="A118" s="9"/>
    </row>
    <row r="119" spans="1:1" s="2" customFormat="1" ht="20.399999999999999">
      <c r="A119" s="9"/>
    </row>
    <row r="120" spans="1:1" s="2" customFormat="1" ht="20.399999999999999">
      <c r="A120" s="9"/>
    </row>
    <row r="121" spans="1:1" s="2" customFormat="1" ht="20.399999999999999">
      <c r="A121" s="9"/>
    </row>
    <row r="122" spans="1:1" s="2" customFormat="1" ht="20.399999999999999">
      <c r="A122" s="9"/>
    </row>
    <row r="123" spans="1:1" s="2" customFormat="1" ht="20.399999999999999">
      <c r="A123" s="9"/>
    </row>
    <row r="124" spans="1:1" s="2" customFormat="1" ht="20.399999999999999">
      <c r="A124" s="9"/>
    </row>
    <row r="125" spans="1:1" s="2" customFormat="1" ht="20.399999999999999">
      <c r="A125" s="9"/>
    </row>
    <row r="126" spans="1:1" s="2" customFormat="1" ht="20.399999999999999">
      <c r="A126" s="9"/>
    </row>
    <row r="127" spans="1:1" s="2" customFormat="1" ht="20.399999999999999">
      <c r="A127" s="9"/>
    </row>
    <row r="128" spans="1:1" s="2" customFormat="1" ht="20.399999999999999">
      <c r="A128" s="9"/>
    </row>
    <row r="129" spans="1:1" s="2" customFormat="1" ht="20.399999999999999">
      <c r="A129" s="9"/>
    </row>
    <row r="130" spans="1:1" s="2" customFormat="1" ht="20.399999999999999">
      <c r="A130" s="9"/>
    </row>
    <row r="131" spans="1:1" s="2" customFormat="1" ht="20.399999999999999">
      <c r="A131" s="9"/>
    </row>
    <row r="132" spans="1:1" s="2" customFormat="1" ht="20.399999999999999">
      <c r="A132" s="9"/>
    </row>
    <row r="133" spans="1:1" s="2" customFormat="1" ht="20.399999999999999">
      <c r="A133" s="9"/>
    </row>
    <row r="134" spans="1:1" s="2" customFormat="1" ht="20.399999999999999">
      <c r="A134" s="9"/>
    </row>
    <row r="135" spans="1:1" s="2" customFormat="1" ht="20.399999999999999">
      <c r="A135" s="9"/>
    </row>
    <row r="136" spans="1:1" s="2" customFormat="1" ht="20.399999999999999">
      <c r="A136" s="9"/>
    </row>
    <row r="137" spans="1:1" s="2" customFormat="1" ht="20.399999999999999">
      <c r="A137" s="9"/>
    </row>
    <row r="138" spans="1:1" s="2" customFormat="1" ht="20.399999999999999">
      <c r="A138" s="9"/>
    </row>
    <row r="139" spans="1:1" s="2" customFormat="1" ht="20.399999999999999">
      <c r="A139" s="9"/>
    </row>
    <row r="140" spans="1:1" s="2" customFormat="1" ht="20.399999999999999">
      <c r="A140" s="9"/>
    </row>
    <row r="141" spans="1:1" s="2" customFormat="1" ht="20.399999999999999">
      <c r="A141" s="9"/>
    </row>
    <row r="142" spans="1:1" s="2" customFormat="1" ht="20.399999999999999">
      <c r="A142" s="9"/>
    </row>
    <row r="143" spans="1:1" s="2" customFormat="1" ht="20.399999999999999">
      <c r="A143" s="9"/>
    </row>
    <row r="144" spans="1:1" s="2" customFormat="1" ht="20.399999999999999">
      <c r="A144" s="9"/>
    </row>
    <row r="145" spans="1:1" s="2" customFormat="1" ht="20.399999999999999">
      <c r="A145" s="9"/>
    </row>
    <row r="146" spans="1:1" s="2" customFormat="1" ht="20.399999999999999">
      <c r="A146" s="9"/>
    </row>
    <row r="147" spans="1:1" s="2" customFormat="1" ht="20.399999999999999">
      <c r="A147" s="9"/>
    </row>
    <row r="148" spans="1:1" s="2" customFormat="1" ht="20.399999999999999">
      <c r="A148" s="9"/>
    </row>
    <row r="149" spans="1:1" s="2" customFormat="1" ht="20.399999999999999">
      <c r="A149" s="9"/>
    </row>
    <row r="150" spans="1:1" s="2" customFormat="1" ht="20.399999999999999">
      <c r="A150" s="9"/>
    </row>
    <row r="151" spans="1:1" s="2" customFormat="1" ht="20.399999999999999">
      <c r="A151" s="9"/>
    </row>
    <row r="152" spans="1:1" s="2" customFormat="1" ht="20.399999999999999">
      <c r="A152" s="9"/>
    </row>
    <row r="153" spans="1:1" s="2" customFormat="1" ht="20.399999999999999">
      <c r="A153" s="9"/>
    </row>
    <row r="154" spans="1:1" s="2" customFormat="1" ht="20.399999999999999">
      <c r="A154" s="9"/>
    </row>
    <row r="155" spans="1:1" s="2" customFormat="1" ht="20.399999999999999">
      <c r="A155" s="9"/>
    </row>
    <row r="156" spans="1:1" s="2" customFormat="1" ht="20.399999999999999">
      <c r="A156" s="9"/>
    </row>
    <row r="157" spans="1:1" s="2" customFormat="1" ht="20.399999999999999">
      <c r="A157" s="9"/>
    </row>
    <row r="158" spans="1:1" s="2" customFormat="1" ht="20.399999999999999">
      <c r="A158" s="9"/>
    </row>
    <row r="159" spans="1:1" s="2" customFormat="1" ht="20.399999999999999">
      <c r="A159" s="9"/>
    </row>
    <row r="160" spans="1:1" s="2" customFormat="1" ht="20.399999999999999">
      <c r="A160" s="9"/>
    </row>
    <row r="161" spans="1:1" s="2" customFormat="1" ht="20.399999999999999">
      <c r="A161" s="9"/>
    </row>
    <row r="162" spans="1:1" s="2" customFormat="1" ht="20.399999999999999">
      <c r="A162" s="9"/>
    </row>
    <row r="163" spans="1:1" s="2" customFormat="1" ht="20.399999999999999">
      <c r="A163" s="9"/>
    </row>
    <row r="164" spans="1:1" s="2" customFormat="1" ht="20.399999999999999">
      <c r="A164" s="9"/>
    </row>
    <row r="165" spans="1:1" s="2" customFormat="1" ht="20.399999999999999">
      <c r="A165" s="9"/>
    </row>
    <row r="166" spans="1:1" s="2" customFormat="1" ht="20.399999999999999">
      <c r="A166" s="9"/>
    </row>
    <row r="167" spans="1:1" s="2" customFormat="1" ht="20.399999999999999">
      <c r="A167" s="9"/>
    </row>
    <row r="168" spans="1:1" s="2" customFormat="1" ht="20.399999999999999">
      <c r="A168" s="9"/>
    </row>
    <row r="169" spans="1:1" s="2" customFormat="1" ht="20.399999999999999">
      <c r="A169" s="9"/>
    </row>
    <row r="170" spans="1:1" s="2" customFormat="1" ht="20.399999999999999">
      <c r="A170" s="9"/>
    </row>
    <row r="171" spans="1:1" s="2" customFormat="1" ht="20.399999999999999">
      <c r="A171" s="9"/>
    </row>
    <row r="172" spans="1:1" s="2" customFormat="1" ht="20.399999999999999">
      <c r="A172" s="9"/>
    </row>
    <row r="173" spans="1:1" s="2" customFormat="1" ht="20.399999999999999">
      <c r="A173" s="9"/>
    </row>
    <row r="174" spans="1:1" s="2" customFormat="1" ht="20.399999999999999">
      <c r="A174" s="9"/>
    </row>
    <row r="175" spans="1:1" s="2" customFormat="1" ht="20.399999999999999">
      <c r="A175" s="9"/>
    </row>
    <row r="176" spans="1:1" s="2" customFormat="1" ht="20.399999999999999">
      <c r="A176" s="9"/>
    </row>
    <row r="177" spans="1:1" s="2" customFormat="1" ht="20.399999999999999">
      <c r="A177" s="9"/>
    </row>
    <row r="178" spans="1:1" s="2" customFormat="1" ht="20.399999999999999">
      <c r="A178" s="1"/>
    </row>
    <row r="179" spans="1:1" s="2" customFormat="1" ht="20.399999999999999">
      <c r="A179" s="1"/>
    </row>
    <row r="180" spans="1:1" s="2" customFormat="1" ht="20.399999999999999">
      <c r="A180" s="1"/>
    </row>
    <row r="181" spans="1:1" s="2" customFormat="1" ht="20.399999999999999">
      <c r="A181" s="1"/>
    </row>
    <row r="182" spans="1:1" s="2" customFormat="1" ht="20.399999999999999">
      <c r="A182" s="1"/>
    </row>
    <row r="183" spans="1:1" s="2" customFormat="1" ht="20.399999999999999">
      <c r="A183" s="1"/>
    </row>
    <row r="184" spans="1:1" s="2" customFormat="1" ht="20.399999999999999">
      <c r="A184" s="1"/>
    </row>
    <row r="185" spans="1:1" s="2" customFormat="1" ht="20.399999999999999">
      <c r="A185" s="1"/>
    </row>
    <row r="186" spans="1:1" s="2" customFormat="1" ht="20.399999999999999">
      <c r="A186" s="1"/>
    </row>
    <row r="187" spans="1:1" s="2" customFormat="1" ht="20.399999999999999">
      <c r="A187" s="1"/>
    </row>
    <row r="188" spans="1:1" s="2" customFormat="1" ht="20.399999999999999">
      <c r="A188" s="1"/>
    </row>
    <row r="189" spans="1:1" s="2" customFormat="1" ht="20.399999999999999">
      <c r="A189" s="1"/>
    </row>
    <row r="190" spans="1:1" s="2" customFormat="1" ht="20.399999999999999">
      <c r="A190" s="1"/>
    </row>
    <row r="191" spans="1:1" s="2" customFormat="1" ht="20.399999999999999">
      <c r="A191" s="1"/>
    </row>
    <row r="192" spans="1:1" s="2" customFormat="1" ht="20.399999999999999">
      <c r="A192" s="1"/>
    </row>
    <row r="193" spans="1:1" s="2" customFormat="1" ht="20.399999999999999">
      <c r="A193" s="1"/>
    </row>
    <row r="194" spans="1:1" s="2" customFormat="1" ht="20.399999999999999">
      <c r="A194" s="1"/>
    </row>
    <row r="195" spans="1:1" s="2" customFormat="1" ht="20.399999999999999">
      <c r="A195" s="1"/>
    </row>
    <row r="196" spans="1:1" s="2" customFormat="1" ht="20.399999999999999">
      <c r="A196" s="1"/>
    </row>
    <row r="197" spans="1:1" s="2" customFormat="1" ht="20.399999999999999">
      <c r="A197" s="1"/>
    </row>
    <row r="198" spans="1:1" s="2" customFormat="1" ht="20.399999999999999">
      <c r="A198" s="1"/>
    </row>
    <row r="199" spans="1:1" s="2" customFormat="1" ht="20.399999999999999">
      <c r="A199" s="1"/>
    </row>
    <row r="200" spans="1:1" s="2" customFormat="1" ht="20.399999999999999">
      <c r="A200" s="1"/>
    </row>
    <row r="201" spans="1:1" s="2" customFormat="1" ht="20.399999999999999">
      <c r="A201" s="1"/>
    </row>
    <row r="202" spans="1:1" s="2" customFormat="1" ht="20.399999999999999">
      <c r="A202" s="1"/>
    </row>
    <row r="203" spans="1:1" s="2" customFormat="1" ht="20.399999999999999">
      <c r="A203" s="1"/>
    </row>
    <row r="204" spans="1:1" s="2" customFormat="1" ht="20.399999999999999">
      <c r="A204" s="1"/>
    </row>
    <row r="205" spans="1:1" s="2" customFormat="1" ht="20.399999999999999">
      <c r="A205" s="1"/>
    </row>
    <row r="206" spans="1:1" s="2" customFormat="1" ht="20.399999999999999">
      <c r="A206" s="1"/>
    </row>
    <row r="207" spans="1:1" s="2" customFormat="1" ht="20.399999999999999">
      <c r="A207" s="1"/>
    </row>
    <row r="208" spans="1:1" s="2" customFormat="1" ht="20.399999999999999">
      <c r="A208" s="1"/>
    </row>
    <row r="209" spans="1:1" s="2" customFormat="1" ht="20.399999999999999">
      <c r="A209" s="1"/>
    </row>
    <row r="210" spans="1:1" s="2" customFormat="1" ht="20.399999999999999">
      <c r="A210" s="1"/>
    </row>
    <row r="211" spans="1:1" s="2" customFormat="1" ht="20.399999999999999">
      <c r="A211" s="1"/>
    </row>
    <row r="212" spans="1:1" s="2" customFormat="1" ht="20.399999999999999">
      <c r="A212" s="1"/>
    </row>
    <row r="213" spans="1:1" s="2" customFormat="1" ht="20.399999999999999">
      <c r="A213" s="1"/>
    </row>
    <row r="214" spans="1:1" s="2" customFormat="1" ht="20.399999999999999">
      <c r="A214" s="1"/>
    </row>
    <row r="215" spans="1:1" s="2" customFormat="1" ht="20.399999999999999">
      <c r="A215" s="1"/>
    </row>
    <row r="216" spans="1:1" s="2" customFormat="1" ht="20.399999999999999">
      <c r="A216" s="1"/>
    </row>
    <row r="217" spans="1:1" s="2" customFormat="1" ht="20.399999999999999">
      <c r="A217" s="1"/>
    </row>
    <row r="218" spans="1:1" s="2" customFormat="1" ht="20.399999999999999">
      <c r="A218" s="1"/>
    </row>
    <row r="219" spans="1:1" s="2" customFormat="1" ht="20.399999999999999">
      <c r="A219" s="1"/>
    </row>
    <row r="220" spans="1:1" s="2" customFormat="1" ht="20.399999999999999">
      <c r="A220" s="1"/>
    </row>
    <row r="221" spans="1:1" s="2" customFormat="1" ht="20.399999999999999">
      <c r="A221" s="1"/>
    </row>
    <row r="222" spans="1:1" s="2" customFormat="1" ht="20.399999999999999">
      <c r="A222" s="1"/>
    </row>
    <row r="223" spans="1:1" s="2" customFormat="1" ht="20.399999999999999">
      <c r="A223" s="1"/>
    </row>
    <row r="224" spans="1:1" s="2" customFormat="1" ht="20.399999999999999">
      <c r="A224" s="1"/>
    </row>
    <row r="225" spans="1:1" s="2" customFormat="1" ht="20.399999999999999">
      <c r="A225" s="1"/>
    </row>
    <row r="226" spans="1:1" s="2" customFormat="1" ht="20.399999999999999">
      <c r="A226" s="1"/>
    </row>
    <row r="227" spans="1:1" s="2" customFormat="1" ht="20.399999999999999">
      <c r="A227" s="1"/>
    </row>
    <row r="228" spans="1:1" s="2" customFormat="1" ht="20.399999999999999">
      <c r="A228" s="1"/>
    </row>
    <row r="229" spans="1:1" s="2" customFormat="1" ht="20.399999999999999">
      <c r="A229" s="1"/>
    </row>
    <row r="230" spans="1:1" s="2" customFormat="1" ht="20.399999999999999">
      <c r="A230" s="1"/>
    </row>
    <row r="231" spans="1:1" s="2" customFormat="1" ht="20.399999999999999">
      <c r="A231" s="1"/>
    </row>
    <row r="232" spans="1:1" s="2" customFormat="1" ht="20.399999999999999">
      <c r="A232" s="1"/>
    </row>
    <row r="233" spans="1:1" s="2" customFormat="1" ht="20.399999999999999">
      <c r="A233" s="1"/>
    </row>
    <row r="234" spans="1:1" s="2" customFormat="1" ht="20.399999999999999">
      <c r="A234" s="1"/>
    </row>
    <row r="235" spans="1:1" s="2" customFormat="1" ht="20.399999999999999">
      <c r="A235" s="1"/>
    </row>
    <row r="236" spans="1:1" s="2" customFormat="1" ht="20.399999999999999">
      <c r="A236" s="1"/>
    </row>
    <row r="237" spans="1:1" s="2" customFormat="1" ht="20.399999999999999">
      <c r="A237" s="1"/>
    </row>
    <row r="238" spans="1:1" s="2" customFormat="1" ht="20.399999999999999">
      <c r="A238" s="1"/>
    </row>
    <row r="239" spans="1:1" s="2" customFormat="1" ht="20.399999999999999">
      <c r="A239" s="1"/>
    </row>
    <row r="240" spans="1:1" s="2" customFormat="1" ht="20.399999999999999">
      <c r="A240" s="1"/>
    </row>
    <row r="241" spans="1:1" s="2" customFormat="1" ht="20.399999999999999">
      <c r="A241" s="1"/>
    </row>
    <row r="242" spans="1:1" s="2" customFormat="1" ht="20.399999999999999">
      <c r="A242" s="1"/>
    </row>
    <row r="243" spans="1:1" s="2" customFormat="1" ht="20.399999999999999">
      <c r="A243" s="1"/>
    </row>
    <row r="244" spans="1:1" s="2" customFormat="1" ht="20.399999999999999">
      <c r="A244" s="1"/>
    </row>
    <row r="245" spans="1:1" s="2" customFormat="1" ht="20.399999999999999">
      <c r="A245" s="1"/>
    </row>
    <row r="246" spans="1:1" s="2" customFormat="1" ht="20.399999999999999">
      <c r="A246" s="1"/>
    </row>
    <row r="247" spans="1:1" s="2" customFormat="1" ht="20.399999999999999">
      <c r="A247" s="1"/>
    </row>
    <row r="248" spans="1:1" s="2" customFormat="1" ht="20.399999999999999">
      <c r="A248" s="1"/>
    </row>
    <row r="249" spans="1:1" s="2" customFormat="1" ht="20.399999999999999">
      <c r="A249" s="1"/>
    </row>
    <row r="250" spans="1:1" s="2" customFormat="1" ht="20.399999999999999">
      <c r="A250" s="1"/>
    </row>
    <row r="251" spans="1:1" s="2" customFormat="1" ht="20.399999999999999">
      <c r="A251" s="1"/>
    </row>
    <row r="252" spans="1:1" s="2" customFormat="1" ht="20.399999999999999">
      <c r="A252" s="1"/>
    </row>
    <row r="253" spans="1:1" s="2" customFormat="1" ht="20.399999999999999">
      <c r="A253" s="1"/>
    </row>
    <row r="254" spans="1:1" s="2" customFormat="1" ht="20.399999999999999">
      <c r="A254" s="1"/>
    </row>
    <row r="255" spans="1:1" s="2" customFormat="1" ht="20.399999999999999">
      <c r="A255" s="1"/>
    </row>
    <row r="256" spans="1:1" s="2" customFormat="1" ht="20.399999999999999">
      <c r="A256" s="1"/>
    </row>
    <row r="257" spans="1:1" s="2" customFormat="1" ht="20.399999999999999">
      <c r="A257" s="1"/>
    </row>
    <row r="258" spans="1:1" s="2" customFormat="1" ht="20.399999999999999">
      <c r="A258" s="1"/>
    </row>
    <row r="259" spans="1:1" s="2" customFormat="1" ht="20.399999999999999">
      <c r="A259" s="1"/>
    </row>
    <row r="260" spans="1:1" s="2" customFormat="1" ht="20.399999999999999">
      <c r="A260" s="1"/>
    </row>
    <row r="261" spans="1:1" s="2" customFormat="1" ht="20.399999999999999">
      <c r="A261" s="1"/>
    </row>
    <row r="262" spans="1:1" s="2" customFormat="1" ht="20.399999999999999">
      <c r="A262" s="1"/>
    </row>
    <row r="263" spans="1:1" s="2" customFormat="1" ht="20.399999999999999">
      <c r="A263" s="1"/>
    </row>
    <row r="264" spans="1:1" s="2" customFormat="1" ht="20.399999999999999">
      <c r="A264" s="1"/>
    </row>
    <row r="265" spans="1:1" s="2" customFormat="1" ht="20.399999999999999">
      <c r="A265" s="1"/>
    </row>
    <row r="266" spans="1:1" s="2" customFormat="1" ht="20.399999999999999">
      <c r="A266" s="1"/>
    </row>
    <row r="267" spans="1:1" s="2" customFormat="1" ht="20.399999999999999">
      <c r="A267" s="1"/>
    </row>
    <row r="268" spans="1:1" s="2" customFormat="1" ht="20.399999999999999">
      <c r="A268" s="1"/>
    </row>
    <row r="269" spans="1:1" s="2" customFormat="1" ht="20.399999999999999">
      <c r="A269" s="1"/>
    </row>
    <row r="270" spans="1:1" s="2" customFormat="1" ht="20.399999999999999">
      <c r="A270" s="1"/>
    </row>
    <row r="271" spans="1:1" s="2" customFormat="1" ht="20.399999999999999">
      <c r="A271" s="1"/>
    </row>
    <row r="272" spans="1:1" s="2" customFormat="1" ht="20.399999999999999">
      <c r="A272" s="1"/>
    </row>
    <row r="273" spans="1:1" s="2" customFormat="1" ht="20.399999999999999">
      <c r="A273" s="1"/>
    </row>
    <row r="274" spans="1:1" s="2" customFormat="1" ht="20.399999999999999">
      <c r="A274" s="1"/>
    </row>
    <row r="275" spans="1:1" s="2" customFormat="1" ht="20.399999999999999">
      <c r="A275" s="1"/>
    </row>
    <row r="276" spans="1:1" s="2" customFormat="1" ht="20.399999999999999">
      <c r="A276" s="1"/>
    </row>
    <row r="277" spans="1:1" s="2" customFormat="1" ht="20.399999999999999">
      <c r="A277" s="1"/>
    </row>
    <row r="278" spans="1:1" s="2" customFormat="1" ht="20.399999999999999">
      <c r="A278" s="1"/>
    </row>
    <row r="279" spans="1:1" s="2" customFormat="1" ht="20.399999999999999">
      <c r="A279" s="1"/>
    </row>
    <row r="280" spans="1:1" s="2" customFormat="1" ht="20.399999999999999">
      <c r="A280" s="1"/>
    </row>
    <row r="281" spans="1:1" s="2" customFormat="1" ht="20.399999999999999">
      <c r="A281" s="1"/>
    </row>
    <row r="282" spans="1:1" s="2" customFormat="1" ht="20.399999999999999">
      <c r="A282" s="1"/>
    </row>
    <row r="283" spans="1:1" s="2" customFormat="1" ht="20.399999999999999">
      <c r="A283" s="1"/>
    </row>
    <row r="284" spans="1:1" s="2" customFormat="1" ht="20.399999999999999">
      <c r="A284" s="1"/>
    </row>
    <row r="285" spans="1:1" s="2" customFormat="1" ht="20.399999999999999">
      <c r="A285" s="1"/>
    </row>
    <row r="286" spans="1:1" s="2" customFormat="1" ht="20.399999999999999">
      <c r="A286" s="1"/>
    </row>
    <row r="287" spans="1:1" s="2" customFormat="1" ht="20.399999999999999">
      <c r="A287" s="1"/>
    </row>
    <row r="288" spans="1:1" s="2" customFormat="1" ht="20.399999999999999">
      <c r="A288" s="1"/>
    </row>
    <row r="289" spans="1:1" s="2" customFormat="1" ht="20.399999999999999">
      <c r="A289" s="1"/>
    </row>
    <row r="290" spans="1:1" s="2" customFormat="1" ht="20.399999999999999">
      <c r="A290" s="1"/>
    </row>
    <row r="291" spans="1:1" s="2" customFormat="1" ht="20.399999999999999">
      <c r="A291" s="1"/>
    </row>
    <row r="292" spans="1:1" s="2" customFormat="1" ht="20.399999999999999">
      <c r="A292" s="1"/>
    </row>
    <row r="293" spans="1:1" s="2" customFormat="1" ht="20.399999999999999">
      <c r="A293" s="1"/>
    </row>
    <row r="294" spans="1:1" s="2" customFormat="1" ht="20.399999999999999">
      <c r="A294" s="1"/>
    </row>
    <row r="295" spans="1:1" s="2" customFormat="1" ht="20.399999999999999">
      <c r="A295" s="1"/>
    </row>
    <row r="296" spans="1:1" s="2" customFormat="1" ht="20.399999999999999">
      <c r="A296" s="1"/>
    </row>
    <row r="297" spans="1:1" s="2" customFormat="1" ht="20.399999999999999">
      <c r="A297" s="1"/>
    </row>
    <row r="298" spans="1:1" s="2" customFormat="1" ht="20.399999999999999">
      <c r="A298" s="1"/>
    </row>
    <row r="299" spans="1:1" s="2" customFormat="1" ht="20.399999999999999">
      <c r="A299" s="1"/>
    </row>
    <row r="300" spans="1:1" s="2" customFormat="1" ht="20.399999999999999">
      <c r="A300" s="1"/>
    </row>
    <row r="301" spans="1:1" s="2" customFormat="1" ht="20.399999999999999">
      <c r="A301" s="1"/>
    </row>
    <row r="302" spans="1:1" s="2" customFormat="1" ht="20.399999999999999">
      <c r="A302" s="1"/>
    </row>
    <row r="303" spans="1:1" s="2" customFormat="1" ht="20.399999999999999">
      <c r="A303" s="1"/>
    </row>
    <row r="304" spans="1:1" s="2" customFormat="1" ht="20.399999999999999">
      <c r="A304" s="1"/>
    </row>
    <row r="305" spans="1:1" s="2" customFormat="1" ht="20.399999999999999">
      <c r="A305" s="1"/>
    </row>
    <row r="306" spans="1:1" s="2" customFormat="1" ht="20.399999999999999">
      <c r="A306" s="1"/>
    </row>
    <row r="307" spans="1:1" s="2" customFormat="1" ht="20.399999999999999">
      <c r="A307" s="1"/>
    </row>
    <row r="308" spans="1:1" s="2" customFormat="1" ht="20.399999999999999">
      <c r="A308" s="1"/>
    </row>
    <row r="309" spans="1:1" s="2" customFormat="1" ht="20.399999999999999">
      <c r="A309" s="1"/>
    </row>
    <row r="310" spans="1:1" s="2" customFormat="1" ht="20.399999999999999">
      <c r="A310" s="1"/>
    </row>
    <row r="311" spans="1:1" s="2" customFormat="1" ht="20.399999999999999">
      <c r="A311" s="1"/>
    </row>
    <row r="312" spans="1:1" s="2" customFormat="1" ht="20.399999999999999">
      <c r="A312" s="1"/>
    </row>
    <row r="313" spans="1:1" s="2" customFormat="1" ht="20.399999999999999">
      <c r="A313" s="1"/>
    </row>
    <row r="314" spans="1:1" s="2" customFormat="1" ht="20.399999999999999">
      <c r="A314" s="1"/>
    </row>
    <row r="315" spans="1:1" s="2" customFormat="1" ht="20.399999999999999">
      <c r="A315" s="1"/>
    </row>
    <row r="316" spans="1:1" s="2" customFormat="1" ht="20.399999999999999">
      <c r="A316" s="1"/>
    </row>
    <row r="317" spans="1:1" s="2" customFormat="1" ht="20.399999999999999">
      <c r="A317" s="1"/>
    </row>
    <row r="318" spans="1:1" s="2" customFormat="1" ht="20.399999999999999">
      <c r="A318" s="1"/>
    </row>
    <row r="319" spans="1:1" s="2" customFormat="1" ht="20.399999999999999">
      <c r="A319" s="1"/>
    </row>
    <row r="320" spans="1:1" s="2" customFormat="1" ht="20.399999999999999">
      <c r="A320" s="1"/>
    </row>
    <row r="321" spans="1:1" s="2" customFormat="1" ht="20.399999999999999">
      <c r="A321" s="1"/>
    </row>
    <row r="322" spans="1:1" s="2" customFormat="1" ht="20.399999999999999">
      <c r="A322" s="1"/>
    </row>
    <row r="323" spans="1:1" s="2" customFormat="1" ht="20.399999999999999">
      <c r="A323" s="1"/>
    </row>
    <row r="324" spans="1:1" s="2" customFormat="1" ht="20.399999999999999">
      <c r="A324" s="1"/>
    </row>
    <row r="325" spans="1:1" s="2" customFormat="1" ht="20.399999999999999">
      <c r="A325" s="1"/>
    </row>
    <row r="326" spans="1:1" s="2" customFormat="1" ht="20.399999999999999">
      <c r="A326" s="1"/>
    </row>
    <row r="327" spans="1:1" s="2" customFormat="1" ht="20.399999999999999">
      <c r="A327" s="1"/>
    </row>
    <row r="328" spans="1:1" s="2" customFormat="1" ht="20.399999999999999">
      <c r="A328" s="1"/>
    </row>
    <row r="329" spans="1:1" s="2" customFormat="1" ht="20.399999999999999">
      <c r="A329" s="1"/>
    </row>
    <row r="330" spans="1:1" s="2" customFormat="1" ht="20.399999999999999">
      <c r="A330" s="1"/>
    </row>
    <row r="331" spans="1:1" s="2" customFormat="1" ht="20.399999999999999">
      <c r="A331" s="1"/>
    </row>
    <row r="332" spans="1:1" s="2" customFormat="1" ht="20.399999999999999">
      <c r="A332" s="1"/>
    </row>
    <row r="333" spans="1:1" s="2" customFormat="1" ht="20.399999999999999">
      <c r="A333" s="1"/>
    </row>
    <row r="334" spans="1:1" s="2" customFormat="1" ht="20.399999999999999">
      <c r="A334" s="1"/>
    </row>
    <row r="335" spans="1:1" s="2" customFormat="1" ht="20.399999999999999">
      <c r="A335" s="1"/>
    </row>
    <row r="336" spans="1:1" s="2" customFormat="1" ht="20.399999999999999">
      <c r="A336" s="1"/>
    </row>
    <row r="337" spans="1:1" s="2" customFormat="1" ht="20.399999999999999">
      <c r="A337" s="1"/>
    </row>
    <row r="338" spans="1:1" s="2" customFormat="1" ht="20.399999999999999">
      <c r="A338" s="1"/>
    </row>
    <row r="339" spans="1:1" s="2" customFormat="1" ht="20.399999999999999">
      <c r="A339" s="1"/>
    </row>
    <row r="340" spans="1:1" s="2" customFormat="1" ht="20.399999999999999">
      <c r="A340" s="1"/>
    </row>
    <row r="341" spans="1:1" s="2" customFormat="1" ht="20.399999999999999">
      <c r="A341" s="1"/>
    </row>
    <row r="342" spans="1:1" s="2" customFormat="1" ht="20.399999999999999">
      <c r="A342" s="1"/>
    </row>
    <row r="343" spans="1:1" s="2" customFormat="1" ht="20.399999999999999">
      <c r="A343" s="1"/>
    </row>
    <row r="344" spans="1:1" s="2" customFormat="1" ht="20.399999999999999">
      <c r="A344" s="1"/>
    </row>
    <row r="345" spans="1:1" s="2" customFormat="1" ht="20.399999999999999">
      <c r="A345" s="1"/>
    </row>
    <row r="346" spans="1:1" s="2" customFormat="1" ht="20.399999999999999">
      <c r="A346" s="1"/>
    </row>
    <row r="347" spans="1:1" s="2" customFormat="1" ht="20.399999999999999">
      <c r="A347" s="1"/>
    </row>
    <row r="348" spans="1:1" s="2" customFormat="1" ht="20.399999999999999">
      <c r="A348" s="1"/>
    </row>
    <row r="349" spans="1:1" s="2" customFormat="1" ht="20.399999999999999">
      <c r="A349" s="1"/>
    </row>
    <row r="350" spans="1:1" s="2" customFormat="1" ht="20.399999999999999">
      <c r="A350" s="1"/>
    </row>
    <row r="351" spans="1:1" s="2" customFormat="1" ht="20.399999999999999">
      <c r="A351" s="1"/>
    </row>
    <row r="352" spans="1:1" s="2" customFormat="1" ht="20.399999999999999">
      <c r="A352" s="1"/>
    </row>
    <row r="353" spans="1:1" s="2" customFormat="1" ht="20.399999999999999">
      <c r="A353" s="1"/>
    </row>
    <row r="354" spans="1:1" s="2" customFormat="1" ht="20.399999999999999">
      <c r="A354" s="1"/>
    </row>
    <row r="355" spans="1:1" s="2" customFormat="1" ht="20.399999999999999">
      <c r="A355" s="1"/>
    </row>
    <row r="356" spans="1:1" s="2" customFormat="1" ht="20.399999999999999">
      <c r="A356" s="1"/>
    </row>
    <row r="357" spans="1:1" s="2" customFormat="1" ht="20.399999999999999">
      <c r="A357" s="1"/>
    </row>
    <row r="358" spans="1:1" s="2" customFormat="1" ht="20.399999999999999">
      <c r="A358" s="1"/>
    </row>
    <row r="359" spans="1:1" s="2" customFormat="1" ht="20.399999999999999">
      <c r="A359" s="1"/>
    </row>
    <row r="360" spans="1:1" s="2" customFormat="1" ht="20.399999999999999">
      <c r="A360" s="1"/>
    </row>
    <row r="361" spans="1:1" s="2" customFormat="1" ht="20.399999999999999">
      <c r="A361" s="1"/>
    </row>
    <row r="362" spans="1:1" s="2" customFormat="1" ht="20.399999999999999">
      <c r="A362" s="1"/>
    </row>
    <row r="363" spans="1:1" s="2" customFormat="1" ht="20.399999999999999">
      <c r="A363" s="1"/>
    </row>
    <row r="364" spans="1:1" s="2" customFormat="1" ht="20.399999999999999">
      <c r="A364" s="1"/>
    </row>
    <row r="365" spans="1:1" s="2" customFormat="1" ht="20.399999999999999">
      <c r="A365" s="1"/>
    </row>
    <row r="366" spans="1:1" s="2" customFormat="1" ht="20.399999999999999">
      <c r="A366" s="1"/>
    </row>
    <row r="367" spans="1:1" s="2" customFormat="1" ht="20.399999999999999">
      <c r="A367" s="1"/>
    </row>
    <row r="368" spans="1:1" s="2" customFormat="1" ht="20.399999999999999">
      <c r="A368" s="1"/>
    </row>
    <row r="369" spans="1:1" s="2" customFormat="1" ht="20.399999999999999">
      <c r="A369" s="1"/>
    </row>
    <row r="370" spans="1:1" s="2" customFormat="1" ht="20.399999999999999">
      <c r="A370" s="1"/>
    </row>
    <row r="371" spans="1:1" s="2" customFormat="1" ht="20.399999999999999">
      <c r="A371" s="1"/>
    </row>
    <row r="372" spans="1:1" s="2" customFormat="1" ht="20.399999999999999">
      <c r="A372" s="1"/>
    </row>
    <row r="373" spans="1:1" s="2" customFormat="1" ht="20.399999999999999">
      <c r="A373" s="1"/>
    </row>
    <row r="374" spans="1:1" s="2" customFormat="1" ht="20.399999999999999">
      <c r="A374" s="1"/>
    </row>
    <row r="375" spans="1:1" s="2" customFormat="1" ht="20.399999999999999">
      <c r="A375" s="1"/>
    </row>
    <row r="376" spans="1:1" s="2" customFormat="1" ht="20.399999999999999">
      <c r="A376" s="1"/>
    </row>
    <row r="377" spans="1:1" s="2" customFormat="1" ht="20.399999999999999">
      <c r="A377" s="1"/>
    </row>
    <row r="378" spans="1:1" s="2" customFormat="1" ht="20.399999999999999">
      <c r="A378" s="1"/>
    </row>
    <row r="379" spans="1:1" s="2" customFormat="1" ht="20.399999999999999">
      <c r="A379" s="1"/>
    </row>
    <row r="380" spans="1:1" s="2" customFormat="1" ht="20.399999999999999">
      <c r="A380" s="1"/>
    </row>
    <row r="381" spans="1:1" s="2" customFormat="1" ht="20.399999999999999">
      <c r="A381" s="1"/>
    </row>
    <row r="382" spans="1:1" s="2" customFormat="1" ht="20.399999999999999">
      <c r="A382" s="1"/>
    </row>
    <row r="383" spans="1:1" s="2" customFormat="1" ht="20.399999999999999">
      <c r="A383" s="1"/>
    </row>
    <row r="384" spans="1:1" s="2" customFormat="1" ht="20.399999999999999">
      <c r="A384" s="1"/>
    </row>
    <row r="385" spans="1:1" s="2" customFormat="1" ht="20.399999999999999">
      <c r="A385" s="1"/>
    </row>
    <row r="386" spans="1:1" s="2" customFormat="1" ht="20.399999999999999">
      <c r="A386" s="1"/>
    </row>
    <row r="387" spans="1:1" s="2" customFormat="1" ht="20.399999999999999">
      <c r="A387" s="1"/>
    </row>
    <row r="388" spans="1:1" s="2" customFormat="1" ht="20.399999999999999">
      <c r="A388" s="1"/>
    </row>
    <row r="389" spans="1:1" s="2" customFormat="1" ht="20.399999999999999">
      <c r="A389" s="1"/>
    </row>
    <row r="390" spans="1:1" s="2" customFormat="1" ht="20.399999999999999">
      <c r="A390" s="1"/>
    </row>
    <row r="391" spans="1:1" s="2" customFormat="1" ht="20.399999999999999">
      <c r="A391" s="1"/>
    </row>
    <row r="392" spans="1:1" s="2" customFormat="1" ht="20.399999999999999">
      <c r="A392" s="1"/>
    </row>
    <row r="393" spans="1:1" s="2" customFormat="1" ht="20.399999999999999">
      <c r="A393" s="1"/>
    </row>
    <row r="394" spans="1:1" s="2" customFormat="1" ht="20.399999999999999">
      <c r="A394" s="1"/>
    </row>
    <row r="395" spans="1:1" s="2" customFormat="1" ht="20.399999999999999">
      <c r="A395" s="1"/>
    </row>
    <row r="396" spans="1:1" s="2" customFormat="1" ht="20.399999999999999">
      <c r="A396" s="1"/>
    </row>
    <row r="397" spans="1:1" s="2" customFormat="1" ht="20.399999999999999">
      <c r="A397" s="1"/>
    </row>
    <row r="398" spans="1:1" s="2" customFormat="1" ht="20.399999999999999">
      <c r="A398" s="1"/>
    </row>
    <row r="399" spans="1:1" s="2" customFormat="1" ht="20.399999999999999">
      <c r="A399" s="1"/>
    </row>
    <row r="400" spans="1:1" s="2" customFormat="1" ht="20.399999999999999">
      <c r="A400" s="1"/>
    </row>
    <row r="401" spans="1:1" s="2" customFormat="1" ht="20.399999999999999">
      <c r="A401" s="1"/>
    </row>
    <row r="402" spans="1:1" s="2" customFormat="1" ht="20.399999999999999">
      <c r="A402" s="1"/>
    </row>
    <row r="403" spans="1:1" s="2" customFormat="1" ht="20.399999999999999">
      <c r="A403" s="1"/>
    </row>
    <row r="404" spans="1:1" s="2" customFormat="1" ht="20.399999999999999">
      <c r="A404" s="1"/>
    </row>
    <row r="405" spans="1:1" s="2" customFormat="1" ht="20.399999999999999">
      <c r="A405" s="1"/>
    </row>
    <row r="406" spans="1:1" s="2" customFormat="1" ht="20.399999999999999">
      <c r="A406" s="1"/>
    </row>
    <row r="407" spans="1:1" s="2" customFormat="1" ht="20.399999999999999">
      <c r="A407" s="1"/>
    </row>
    <row r="408" spans="1:1" s="2" customFormat="1" ht="20.399999999999999">
      <c r="A408" s="1"/>
    </row>
    <row r="409" spans="1:1" s="2" customFormat="1" ht="20.399999999999999">
      <c r="A409" s="1"/>
    </row>
    <row r="410" spans="1:1" s="2" customFormat="1" ht="20.399999999999999">
      <c r="A410" s="1"/>
    </row>
    <row r="411" spans="1:1" s="2" customFormat="1" ht="20.399999999999999">
      <c r="A411" s="1"/>
    </row>
    <row r="412" spans="1:1" s="2" customFormat="1" ht="20.399999999999999">
      <c r="A412" s="1"/>
    </row>
    <row r="413" spans="1:1" s="2" customFormat="1" ht="20.399999999999999">
      <c r="A413" s="1"/>
    </row>
    <row r="414" spans="1:1" s="2" customFormat="1" ht="20.399999999999999">
      <c r="A414" s="1"/>
    </row>
    <row r="415" spans="1:1" s="2" customFormat="1" ht="20.399999999999999">
      <c r="A415" s="1"/>
    </row>
    <row r="416" spans="1:1" s="2" customFormat="1" ht="20.399999999999999">
      <c r="A416" s="1"/>
    </row>
    <row r="417" spans="1:1" s="2" customFormat="1" ht="20.399999999999999">
      <c r="A417" s="1"/>
    </row>
    <row r="418" spans="1:1" s="2" customFormat="1" ht="20.399999999999999">
      <c r="A418" s="1"/>
    </row>
    <row r="419" spans="1:1" s="2" customFormat="1" ht="20.399999999999999">
      <c r="A419" s="1"/>
    </row>
    <row r="420" spans="1:1" s="2" customFormat="1" ht="20.399999999999999">
      <c r="A420" s="1"/>
    </row>
    <row r="421" spans="1:1" s="2" customFormat="1" ht="20.399999999999999">
      <c r="A421" s="1"/>
    </row>
    <row r="422" spans="1:1" s="2" customFormat="1" ht="20.399999999999999">
      <c r="A422" s="1"/>
    </row>
    <row r="423" spans="1:1" s="2" customFormat="1" ht="20.399999999999999">
      <c r="A423" s="1"/>
    </row>
    <row r="424" spans="1:1" s="2" customFormat="1" ht="20.399999999999999">
      <c r="A424" s="1"/>
    </row>
    <row r="425" spans="1:1" s="2" customFormat="1" ht="20.399999999999999">
      <c r="A425" s="1"/>
    </row>
    <row r="426" spans="1:1" s="2" customFormat="1" ht="20.399999999999999">
      <c r="A426" s="1"/>
    </row>
    <row r="427" spans="1:1" s="2" customFormat="1" ht="20.399999999999999">
      <c r="A427" s="1"/>
    </row>
    <row r="428" spans="1:1" s="2" customFormat="1" ht="20.399999999999999">
      <c r="A428" s="1"/>
    </row>
    <row r="429" spans="1:1" s="2" customFormat="1" ht="20.399999999999999">
      <c r="A429" s="1"/>
    </row>
    <row r="430" spans="1:1" s="2" customFormat="1" ht="20.399999999999999">
      <c r="A430" s="1"/>
    </row>
    <row r="431" spans="1:1" s="2" customFormat="1" ht="20.399999999999999">
      <c r="A431" s="1"/>
    </row>
    <row r="432" spans="1:1" s="2" customFormat="1" ht="20.399999999999999">
      <c r="A432" s="1"/>
    </row>
    <row r="433" spans="1:1" s="2" customFormat="1" ht="20.399999999999999">
      <c r="A433" s="1"/>
    </row>
    <row r="434" spans="1:1" s="2" customFormat="1" ht="20.399999999999999">
      <c r="A434" s="1"/>
    </row>
    <row r="435" spans="1:1" s="2" customFormat="1" ht="20.399999999999999">
      <c r="A435" s="1"/>
    </row>
    <row r="436" spans="1:1" s="2" customFormat="1" ht="20.399999999999999">
      <c r="A436" s="1"/>
    </row>
    <row r="437" spans="1:1" s="2" customFormat="1" ht="20.399999999999999">
      <c r="A437" s="1"/>
    </row>
    <row r="438" spans="1:1" s="2" customFormat="1" ht="20.399999999999999">
      <c r="A438" s="1"/>
    </row>
    <row r="439" spans="1:1" s="2" customFormat="1" ht="20.399999999999999">
      <c r="A439" s="1"/>
    </row>
    <row r="440" spans="1:1" s="2" customFormat="1" ht="20.399999999999999">
      <c r="A440" s="1"/>
    </row>
    <row r="441" spans="1:1" s="2" customFormat="1" ht="20.399999999999999">
      <c r="A441" s="1"/>
    </row>
    <row r="442" spans="1:1" s="2" customFormat="1" ht="20.399999999999999">
      <c r="A442" s="1"/>
    </row>
    <row r="443" spans="1:1" s="2" customFormat="1" ht="20.399999999999999">
      <c r="A443" s="1"/>
    </row>
    <row r="444" spans="1:1" s="2" customFormat="1" ht="20.399999999999999">
      <c r="A444" s="1"/>
    </row>
    <row r="445" spans="1:1" s="2" customFormat="1" ht="20.399999999999999">
      <c r="A445" s="1"/>
    </row>
    <row r="446" spans="1:1" s="2" customFormat="1" ht="20.399999999999999">
      <c r="A446" s="1"/>
    </row>
  </sheetData>
  <mergeCells count="11">
    <mergeCell ref="AD4:AD5"/>
    <mergeCell ref="Z4:AB4"/>
    <mergeCell ref="W4:Y4"/>
    <mergeCell ref="G4:I4"/>
    <mergeCell ref="J4:L4"/>
    <mergeCell ref="M4:V4"/>
    <mergeCell ref="A4:A5"/>
    <mergeCell ref="B4:B5"/>
    <mergeCell ref="C4:C5"/>
    <mergeCell ref="D4:D5"/>
    <mergeCell ref="F4:F5"/>
  </mergeCells>
  <printOptions horizontalCentered="1"/>
  <pageMargins left="0.15748031496063" right="0.15748031496063" top="0.27559055118110198" bottom="0.27559055118110198" header="0.196850393700787" footer="0.196850393700787"/>
  <pageSetup paperSize="9" scale="47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F380"/>
  <sheetViews>
    <sheetView topLeftCell="I7" zoomScaleNormal="100" workbookViewId="0">
      <selection activeCell="P5" sqref="P5:P6"/>
    </sheetView>
  </sheetViews>
  <sheetFormatPr defaultColWidth="9.09765625" defaultRowHeight="24.9" customHeight="1"/>
  <cols>
    <col min="1" max="1" width="5.69921875" style="1085" customWidth="1"/>
    <col min="2" max="2" width="9.19921875" style="1085" customWidth="1"/>
    <col min="3" max="3" width="12.5" style="1085" customWidth="1"/>
    <col min="4" max="4" width="11" style="1085" customWidth="1"/>
    <col min="5" max="5" width="63.19921875" style="1085" customWidth="1"/>
    <col min="6" max="6" width="9.59765625" style="1122" customWidth="1"/>
    <col min="7" max="7" width="7.69921875" style="1123" customWidth="1"/>
    <col min="8" max="8" width="8.19921875" style="1085" customWidth="1"/>
    <col min="9" max="10" width="10.09765625" style="1085" bestFit="1" customWidth="1"/>
    <col min="11" max="11" width="11.09765625" style="1085" bestFit="1" customWidth="1"/>
    <col min="12" max="12" width="9.69921875" style="1085" customWidth="1"/>
    <col min="13" max="13" width="9.09765625" style="1085" bestFit="1" customWidth="1"/>
    <col min="14" max="14" width="9.59765625" style="1085" bestFit="1" customWidth="1"/>
    <col min="15" max="15" width="9.8984375" style="1085" customWidth="1"/>
    <col min="16" max="16" width="10.69921875" style="1085" customWidth="1"/>
    <col min="17" max="17" width="10.09765625" style="1085" customWidth="1"/>
    <col min="18" max="18" width="12.19921875" style="1085" bestFit="1" customWidth="1"/>
    <col min="19" max="19" width="18.5" style="1085" customWidth="1"/>
    <col min="20" max="20" width="15" style="1124" customWidth="1"/>
    <col min="21" max="21" width="11.3984375" style="1085" customWidth="1"/>
    <col min="22" max="22" width="10.8984375" style="1085" customWidth="1"/>
    <col min="23" max="23" width="13" style="1085" customWidth="1"/>
    <col min="24" max="24" width="6.3984375" style="1085" customWidth="1"/>
    <col min="25" max="25" width="8.5" style="1085" customWidth="1"/>
    <col min="26" max="26" width="14.59765625" style="1085" customWidth="1"/>
    <col min="27" max="27" width="12.59765625" style="1085" bestFit="1" customWidth="1"/>
    <col min="28" max="28" width="9.3984375" style="1085" customWidth="1"/>
    <col min="29" max="29" width="12.59765625" style="1085" bestFit="1" customWidth="1"/>
    <col min="30" max="30" width="5.09765625" style="1085" customWidth="1"/>
    <col min="31" max="31" width="5.19921875" style="1085" customWidth="1"/>
    <col min="32" max="32" width="10.8984375" style="1085" customWidth="1"/>
    <col min="33" max="16384" width="9.09765625" style="1085"/>
  </cols>
  <sheetData>
    <row r="1" spans="1:32" s="1066" customFormat="1" ht="79.2">
      <c r="A1" s="1440" t="s">
        <v>716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1440"/>
      <c r="S1" s="1440"/>
      <c r="T1" s="1440"/>
      <c r="U1" s="1440"/>
      <c r="V1" s="1440"/>
      <c r="W1" s="1440"/>
      <c r="X1" s="1440"/>
      <c r="Y1" s="1440"/>
      <c r="Z1" s="1065"/>
      <c r="AA1" s="1065"/>
      <c r="AB1" s="1065"/>
      <c r="AC1" s="1065"/>
      <c r="AD1" s="1065"/>
      <c r="AE1" s="1065"/>
      <c r="AF1" s="1065"/>
    </row>
    <row r="2" spans="1:32" s="1066" customFormat="1" ht="79.2">
      <c r="A2" s="1440" t="s">
        <v>675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440"/>
      <c r="R2" s="1440"/>
      <c r="S2" s="1440"/>
      <c r="T2" s="1440"/>
      <c r="U2" s="1440"/>
      <c r="V2" s="1440"/>
      <c r="W2" s="1440"/>
      <c r="X2" s="1440"/>
      <c r="Y2" s="1440"/>
      <c r="Z2" s="1065"/>
      <c r="AA2" s="1065"/>
      <c r="AB2" s="1065"/>
      <c r="AC2" s="1065"/>
      <c r="AD2" s="1065"/>
      <c r="AE2" s="1065"/>
      <c r="AF2" s="1065"/>
    </row>
    <row r="3" spans="1:32" s="1070" customFormat="1" ht="39.75" customHeight="1" thickBot="1">
      <c r="A3" s="1067"/>
      <c r="B3" s="1067"/>
      <c r="C3" s="1067"/>
      <c r="D3" s="1067"/>
      <c r="E3" s="1067"/>
      <c r="F3" s="1067"/>
      <c r="G3" s="1067"/>
      <c r="H3" s="1067"/>
      <c r="I3" s="1067"/>
      <c r="J3" s="1067"/>
      <c r="K3" s="1067"/>
      <c r="L3" s="1067"/>
      <c r="M3" s="1067"/>
      <c r="N3" s="1067"/>
      <c r="O3" s="1067"/>
      <c r="P3" s="1067"/>
      <c r="Q3" s="1067"/>
      <c r="R3" s="1067"/>
      <c r="S3" s="1067"/>
      <c r="T3" s="1068"/>
      <c r="U3" s="1067"/>
      <c r="V3" s="1067"/>
      <c r="W3" s="1069" t="s">
        <v>347</v>
      </c>
      <c r="X3" s="1067"/>
      <c r="Z3" s="1071"/>
      <c r="AA3" s="1071"/>
      <c r="AB3" s="1071"/>
      <c r="AC3" s="1071"/>
      <c r="AD3" s="1071"/>
      <c r="AE3" s="1071"/>
      <c r="AF3" s="1071"/>
    </row>
    <row r="4" spans="1:32" s="1073" customFormat="1" ht="66" customHeight="1" thickTop="1">
      <c r="A4" s="1405" t="s">
        <v>42</v>
      </c>
      <c r="B4" s="1407" t="s">
        <v>162</v>
      </c>
      <c r="C4" s="1407"/>
      <c r="D4" s="1407"/>
      <c r="E4" s="1441" t="s">
        <v>46</v>
      </c>
      <c r="F4" s="1443" t="s">
        <v>342</v>
      </c>
      <c r="G4" s="1445" t="s">
        <v>316</v>
      </c>
      <c r="H4" s="1446"/>
      <c r="I4" s="1445" t="s">
        <v>343</v>
      </c>
      <c r="J4" s="1447"/>
      <c r="K4" s="1446"/>
      <c r="L4" s="1448" t="s">
        <v>409</v>
      </c>
      <c r="M4" s="1449"/>
      <c r="N4" s="1450"/>
      <c r="O4" s="1448" t="s">
        <v>348</v>
      </c>
      <c r="P4" s="1449"/>
      <c r="Q4" s="1449"/>
      <c r="R4" s="1450"/>
      <c r="S4" s="1413" t="s">
        <v>368</v>
      </c>
      <c r="T4" s="1413"/>
      <c r="U4" s="1413"/>
      <c r="V4" s="1413"/>
      <c r="W4" s="1413"/>
      <c r="X4" s="1418" t="s">
        <v>131</v>
      </c>
      <c r="Y4" s="1421" t="s">
        <v>45</v>
      </c>
      <c r="Z4" s="1072"/>
      <c r="AA4" s="1072"/>
      <c r="AB4" s="1072"/>
      <c r="AC4" s="1072"/>
      <c r="AD4" s="1072"/>
      <c r="AE4" s="1072"/>
      <c r="AF4" s="1072"/>
    </row>
    <row r="5" spans="1:32" s="1073" customFormat="1" ht="42" customHeight="1" thickBot="1">
      <c r="A5" s="1406"/>
      <c r="B5" s="1428" t="s">
        <v>344</v>
      </c>
      <c r="C5" s="1429" t="s">
        <v>164</v>
      </c>
      <c r="D5" s="1431" t="s">
        <v>345</v>
      </c>
      <c r="E5" s="1442"/>
      <c r="F5" s="1444"/>
      <c r="G5" s="1432" t="s">
        <v>317</v>
      </c>
      <c r="H5" s="1434" t="s">
        <v>318</v>
      </c>
      <c r="I5" s="1414" t="s">
        <v>358</v>
      </c>
      <c r="J5" s="1416" t="s">
        <v>171</v>
      </c>
      <c r="K5" s="1424" t="s">
        <v>43</v>
      </c>
      <c r="L5" s="1414" t="s">
        <v>358</v>
      </c>
      <c r="M5" s="1416" t="s">
        <v>171</v>
      </c>
      <c r="N5" s="1424" t="s">
        <v>43</v>
      </c>
      <c r="O5" s="1414" t="s">
        <v>358</v>
      </c>
      <c r="P5" s="1416" t="s">
        <v>171</v>
      </c>
      <c r="Q5" s="1416" t="s">
        <v>357</v>
      </c>
      <c r="R5" s="1424" t="s">
        <v>43</v>
      </c>
      <c r="S5" s="1426" t="s">
        <v>166</v>
      </c>
      <c r="T5" s="1426"/>
      <c r="U5" s="1426"/>
      <c r="V5" s="1323" t="s">
        <v>171</v>
      </c>
      <c r="W5" s="1424" t="s">
        <v>319</v>
      </c>
      <c r="X5" s="1419"/>
      <c r="Y5" s="1422"/>
      <c r="Z5" s="1072"/>
      <c r="AA5" s="1072"/>
      <c r="AB5" s="1072"/>
      <c r="AC5" s="1072"/>
      <c r="AD5" s="1072"/>
      <c r="AE5" s="1072"/>
      <c r="AF5" s="1072"/>
    </row>
    <row r="6" spans="1:32" s="1073" customFormat="1" ht="70.8" hidden="1" thickBot="1">
      <c r="A6" s="1406"/>
      <c r="B6" s="1428"/>
      <c r="C6" s="1430"/>
      <c r="D6" s="1431"/>
      <c r="E6" s="1442"/>
      <c r="F6" s="1444"/>
      <c r="G6" s="1433"/>
      <c r="H6" s="1435"/>
      <c r="I6" s="1415"/>
      <c r="J6" s="1417"/>
      <c r="K6" s="1425"/>
      <c r="L6" s="1415"/>
      <c r="M6" s="1417"/>
      <c r="N6" s="1425"/>
      <c r="O6" s="1415"/>
      <c r="P6" s="1417"/>
      <c r="Q6" s="1417"/>
      <c r="R6" s="1425"/>
      <c r="S6" s="1029" t="s">
        <v>430</v>
      </c>
      <c r="T6" s="1063" t="s">
        <v>427</v>
      </c>
      <c r="U6" s="1027" t="s">
        <v>43</v>
      </c>
      <c r="V6" s="1415"/>
      <c r="W6" s="1425"/>
      <c r="X6" s="1420"/>
      <c r="Y6" s="1423"/>
      <c r="Z6" s="1072"/>
      <c r="AA6" s="1072"/>
      <c r="AB6" s="1072"/>
      <c r="AC6" s="1072"/>
      <c r="AD6" s="1072"/>
      <c r="AE6" s="1072"/>
      <c r="AF6" s="1072"/>
    </row>
    <row r="7" spans="1:32" s="1074" customFormat="1" ht="23.25" customHeight="1" thickTop="1" thickBot="1">
      <c r="A7" s="650">
        <v>1</v>
      </c>
      <c r="B7" s="680">
        <v>2</v>
      </c>
      <c r="C7" s="655">
        <v>3</v>
      </c>
      <c r="D7" s="681">
        <v>4</v>
      </c>
      <c r="E7" s="651">
        <v>5</v>
      </c>
      <c r="F7" s="652">
        <v>6</v>
      </c>
      <c r="G7" s="653">
        <v>7</v>
      </c>
      <c r="H7" s="654">
        <v>8</v>
      </c>
      <c r="I7" s="653">
        <v>9</v>
      </c>
      <c r="J7" s="655">
        <v>10</v>
      </c>
      <c r="K7" s="654" t="s">
        <v>320</v>
      </c>
      <c r="L7" s="653">
        <v>12</v>
      </c>
      <c r="M7" s="655">
        <v>13</v>
      </c>
      <c r="N7" s="654" t="s">
        <v>321</v>
      </c>
      <c r="O7" s="653">
        <v>15</v>
      </c>
      <c r="P7" s="655">
        <v>16</v>
      </c>
      <c r="Q7" s="655">
        <v>17</v>
      </c>
      <c r="R7" s="654" t="s">
        <v>322</v>
      </c>
      <c r="S7" s="653">
        <v>19</v>
      </c>
      <c r="T7" s="655">
        <v>20</v>
      </c>
      <c r="U7" s="654" t="s">
        <v>323</v>
      </c>
      <c r="V7" s="1156">
        <v>22</v>
      </c>
      <c r="W7" s="654" t="s">
        <v>170</v>
      </c>
      <c r="X7" s="656">
        <v>24</v>
      </c>
      <c r="Y7" s="657">
        <v>25</v>
      </c>
    </row>
    <row r="8" spans="1:32" s="1096" customFormat="1" ht="36" customHeight="1">
      <c r="A8" s="1084">
        <v>1</v>
      </c>
      <c r="B8" s="1087" t="s">
        <v>676</v>
      </c>
      <c r="C8" s="1088" t="s">
        <v>677</v>
      </c>
      <c r="D8" s="1089" t="s">
        <v>14</v>
      </c>
      <c r="E8" s="1090" t="s">
        <v>678</v>
      </c>
      <c r="F8" s="1077">
        <v>1</v>
      </c>
      <c r="G8" s="1091" t="s">
        <v>369</v>
      </c>
      <c r="H8" s="1091" t="s">
        <v>369</v>
      </c>
      <c r="I8" s="1078">
        <v>0</v>
      </c>
      <c r="J8" s="1092">
        <v>5880.49</v>
      </c>
      <c r="K8" s="1093">
        <f>I8+J8</f>
        <v>5880.49</v>
      </c>
      <c r="L8" s="1082">
        <v>0</v>
      </c>
      <c r="M8" s="1079">
        <v>0</v>
      </c>
      <c r="N8" s="1094">
        <f>L8+M8</f>
        <v>0</v>
      </c>
      <c r="O8" s="1082">
        <v>0</v>
      </c>
      <c r="P8" s="1081">
        <v>0</v>
      </c>
      <c r="Q8" s="1079">
        <v>0</v>
      </c>
      <c r="R8" s="1080">
        <f>O8+P8+Q8</f>
        <v>0</v>
      </c>
      <c r="S8" s="1082">
        <v>0</v>
      </c>
      <c r="T8" s="1079">
        <v>0</v>
      </c>
      <c r="U8" s="1094">
        <f>S8+T8</f>
        <v>0</v>
      </c>
      <c r="V8" s="1193">
        <v>2743.43</v>
      </c>
      <c r="W8" s="1093">
        <f>U8+V8</f>
        <v>2743.43</v>
      </c>
      <c r="X8" s="1075"/>
      <c r="Y8" s="1095" t="s">
        <v>457</v>
      </c>
    </row>
    <row r="9" spans="1:32" s="1096" customFormat="1" ht="39.75" customHeight="1">
      <c r="A9" s="1084">
        <v>2</v>
      </c>
      <c r="B9" s="1087" t="s">
        <v>676</v>
      </c>
      <c r="C9" s="1088" t="s">
        <v>679</v>
      </c>
      <c r="D9" s="1089" t="s">
        <v>14</v>
      </c>
      <c r="E9" s="1090" t="s">
        <v>680</v>
      </c>
      <c r="F9" s="1077">
        <v>1</v>
      </c>
      <c r="G9" s="1091" t="s">
        <v>438</v>
      </c>
      <c r="H9" s="1091" t="s">
        <v>438</v>
      </c>
      <c r="I9" s="1078">
        <v>0</v>
      </c>
      <c r="J9" s="1092">
        <v>34496</v>
      </c>
      <c r="K9" s="1093">
        <f>I9+J9</f>
        <v>34496</v>
      </c>
      <c r="L9" s="1082">
        <v>0</v>
      </c>
      <c r="M9" s="1079">
        <v>0</v>
      </c>
      <c r="N9" s="1094">
        <f>L9+M9</f>
        <v>0</v>
      </c>
      <c r="O9" s="1082">
        <v>0</v>
      </c>
      <c r="P9" s="1081">
        <v>0</v>
      </c>
      <c r="Q9" s="1079">
        <v>0</v>
      </c>
      <c r="R9" s="1080">
        <f>O9+P9+Q9</f>
        <v>0</v>
      </c>
      <c r="S9" s="1082">
        <v>0</v>
      </c>
      <c r="T9" s="1079">
        <v>0</v>
      </c>
      <c r="U9" s="1094">
        <f>S9+T9</f>
        <v>0</v>
      </c>
      <c r="V9" s="1193">
        <v>2400</v>
      </c>
      <c r="W9" s="1093">
        <f>U9+V9</f>
        <v>2400</v>
      </c>
      <c r="X9" s="1075"/>
      <c r="Y9" s="1095" t="s">
        <v>473</v>
      </c>
    </row>
    <row r="10" spans="1:32" s="1096" customFormat="1" ht="36.75" hidden="1" customHeight="1">
      <c r="A10" s="1454">
        <f>A9+1</f>
        <v>3</v>
      </c>
      <c r="B10" s="1455" t="s">
        <v>676</v>
      </c>
      <c r="C10" s="1458" t="s">
        <v>681</v>
      </c>
      <c r="D10" s="1097"/>
      <c r="E10" s="1090" t="s">
        <v>682</v>
      </c>
      <c r="F10" s="1468">
        <v>1</v>
      </c>
      <c r="G10" s="1471" t="s">
        <v>98</v>
      </c>
      <c r="H10" s="1451" t="s">
        <v>97</v>
      </c>
      <c r="I10" s="1086">
        <f>SUM(I11:I12)</f>
        <v>3600</v>
      </c>
      <c r="J10" s="1081">
        <f t="shared" ref="J10:V10" si="0">SUM(J11:J12)</f>
        <v>0</v>
      </c>
      <c r="K10" s="1093">
        <f t="shared" si="0"/>
        <v>3600</v>
      </c>
      <c r="L10" s="1086">
        <f t="shared" si="0"/>
        <v>2617</v>
      </c>
      <c r="M10" s="1079">
        <f t="shared" si="0"/>
        <v>0</v>
      </c>
      <c r="N10" s="1093">
        <f t="shared" si="0"/>
        <v>2617</v>
      </c>
      <c r="O10" s="1086">
        <f t="shared" si="0"/>
        <v>1117</v>
      </c>
      <c r="P10" s="1079">
        <f t="shared" si="0"/>
        <v>0</v>
      </c>
      <c r="Q10" s="1079">
        <f t="shared" si="0"/>
        <v>0</v>
      </c>
      <c r="R10" s="1093">
        <f t="shared" si="0"/>
        <v>1117</v>
      </c>
      <c r="S10" s="1086">
        <f t="shared" si="0"/>
        <v>83</v>
      </c>
      <c r="T10" s="1092">
        <f t="shared" si="0"/>
        <v>2477</v>
      </c>
      <c r="U10" s="1093">
        <f t="shared" si="0"/>
        <v>2560</v>
      </c>
      <c r="V10" s="1082">
        <f t="shared" si="0"/>
        <v>0</v>
      </c>
      <c r="W10" s="1093">
        <f>SUM(W11:W12)</f>
        <v>2560</v>
      </c>
      <c r="X10" s="1075"/>
      <c r="Y10" s="1076"/>
    </row>
    <row r="11" spans="1:32" s="1096" customFormat="1" ht="27" hidden="1" customHeight="1">
      <c r="A11" s="1454"/>
      <c r="B11" s="1456"/>
      <c r="C11" s="1459"/>
      <c r="D11" s="1097" t="s">
        <v>9</v>
      </c>
      <c r="E11" s="1098" t="s">
        <v>683</v>
      </c>
      <c r="F11" s="1469"/>
      <c r="G11" s="1472"/>
      <c r="H11" s="1452"/>
      <c r="I11" s="1086">
        <v>2600</v>
      </c>
      <c r="J11" s="1081">
        <v>0</v>
      </c>
      <c r="K11" s="1093">
        <f>SUM(I11:J11)</f>
        <v>2600</v>
      </c>
      <c r="L11" s="1086">
        <v>2517</v>
      </c>
      <c r="M11" s="1079">
        <v>0</v>
      </c>
      <c r="N11" s="1093">
        <f>L11+M11</f>
        <v>2517</v>
      </c>
      <c r="O11" s="1086">
        <v>1017</v>
      </c>
      <c r="P11" s="1079">
        <v>0</v>
      </c>
      <c r="Q11" s="1079">
        <v>0</v>
      </c>
      <c r="R11" s="1093">
        <f>SUM(O11:Q11)</f>
        <v>1017</v>
      </c>
      <c r="S11" s="1086">
        <v>83</v>
      </c>
      <c r="T11" s="1092">
        <v>2477</v>
      </c>
      <c r="U11" s="1093">
        <f t="shared" ref="U11:U19" si="1">S11+T11</f>
        <v>2560</v>
      </c>
      <c r="V11" s="1082">
        <v>0</v>
      </c>
      <c r="W11" s="1093">
        <f t="shared" ref="W11:W22" si="2">U11+V11</f>
        <v>2560</v>
      </c>
      <c r="X11" s="1075"/>
      <c r="Y11" s="1076"/>
    </row>
    <row r="12" spans="1:32" s="1096" customFormat="1" ht="29.25" hidden="1" customHeight="1">
      <c r="A12" s="1454"/>
      <c r="B12" s="1457"/>
      <c r="C12" s="1460"/>
      <c r="D12" s="1097" t="s">
        <v>63</v>
      </c>
      <c r="E12" s="1098" t="s">
        <v>684</v>
      </c>
      <c r="F12" s="1470"/>
      <c r="G12" s="1473"/>
      <c r="H12" s="1453"/>
      <c r="I12" s="1086">
        <v>1000</v>
      </c>
      <c r="J12" s="1081">
        <v>0</v>
      </c>
      <c r="K12" s="1093">
        <f>SUM(I12:J12)</f>
        <v>1000</v>
      </c>
      <c r="L12" s="1086">
        <v>100</v>
      </c>
      <c r="M12" s="1079">
        <v>0</v>
      </c>
      <c r="N12" s="1093">
        <f>SUM(L12:M12)</f>
        <v>100</v>
      </c>
      <c r="O12" s="1086">
        <v>100</v>
      </c>
      <c r="P12" s="1079">
        <v>0</v>
      </c>
      <c r="Q12" s="1079">
        <v>0</v>
      </c>
      <c r="R12" s="1093">
        <f>SUM(O12:Q12)</f>
        <v>100</v>
      </c>
      <c r="S12" s="1078">
        <v>0</v>
      </c>
      <c r="T12" s="1081">
        <v>0</v>
      </c>
      <c r="U12" s="1080">
        <f t="shared" si="1"/>
        <v>0</v>
      </c>
      <c r="V12" s="1082">
        <v>0</v>
      </c>
      <c r="W12" s="1080">
        <f t="shared" si="2"/>
        <v>0</v>
      </c>
      <c r="X12" s="1075"/>
      <c r="Y12" s="1076"/>
    </row>
    <row r="13" spans="1:32" s="1096" customFormat="1" ht="29.25" hidden="1" customHeight="1">
      <c r="A13" s="1084">
        <f>A10+1</f>
        <v>4</v>
      </c>
      <c r="B13" s="1087" t="s">
        <v>676</v>
      </c>
      <c r="C13" s="1099" t="s">
        <v>681</v>
      </c>
      <c r="D13" s="1097" t="s">
        <v>685</v>
      </c>
      <c r="E13" s="1098" t="s">
        <v>686</v>
      </c>
      <c r="F13" s="1077">
        <v>1</v>
      </c>
      <c r="G13" s="1091">
        <v>2017</v>
      </c>
      <c r="H13" s="1097">
        <v>2017</v>
      </c>
      <c r="I13" s="1086">
        <v>150</v>
      </c>
      <c r="J13" s="1081">
        <v>0</v>
      </c>
      <c r="K13" s="1093">
        <f t="shared" ref="K13:K18" si="3">I13+J13</f>
        <v>150</v>
      </c>
      <c r="L13" s="1082">
        <v>0</v>
      </c>
      <c r="M13" s="1079">
        <v>0</v>
      </c>
      <c r="N13" s="1094">
        <v>0</v>
      </c>
      <c r="O13" s="1082">
        <v>0</v>
      </c>
      <c r="P13" s="1079">
        <v>0</v>
      </c>
      <c r="Q13" s="1079">
        <v>0</v>
      </c>
      <c r="R13" s="1094">
        <v>0</v>
      </c>
      <c r="S13" s="1086">
        <v>150</v>
      </c>
      <c r="T13" s="1081">
        <v>0</v>
      </c>
      <c r="U13" s="1093">
        <f t="shared" si="1"/>
        <v>150</v>
      </c>
      <c r="V13" s="1082">
        <v>0</v>
      </c>
      <c r="W13" s="1093">
        <f t="shared" si="2"/>
        <v>150</v>
      </c>
      <c r="X13" s="1075"/>
      <c r="Y13" s="1076"/>
    </row>
    <row r="14" spans="1:32" s="1096" customFormat="1" ht="30" hidden="1" customHeight="1">
      <c r="A14" s="1084">
        <f t="shared" ref="A14:A23" si="4">A13+1</f>
        <v>5</v>
      </c>
      <c r="B14" s="1087" t="s">
        <v>676</v>
      </c>
      <c r="C14" s="1099" t="s">
        <v>687</v>
      </c>
      <c r="D14" s="1097" t="s">
        <v>7</v>
      </c>
      <c r="E14" s="1098" t="s">
        <v>688</v>
      </c>
      <c r="F14" s="1077">
        <v>1</v>
      </c>
      <c r="G14" s="1091" t="s">
        <v>82</v>
      </c>
      <c r="H14" s="1097" t="s">
        <v>449</v>
      </c>
      <c r="I14" s="1086">
        <v>8000</v>
      </c>
      <c r="J14" s="1081">
        <v>0</v>
      </c>
      <c r="K14" s="1093">
        <f t="shared" si="3"/>
        <v>8000</v>
      </c>
      <c r="L14" s="1086">
        <f>682.63+1320.52</f>
        <v>2003.15</v>
      </c>
      <c r="M14" s="1079">
        <v>0</v>
      </c>
      <c r="N14" s="1093">
        <f>L14+M14</f>
        <v>2003.15</v>
      </c>
      <c r="O14" s="1086">
        <f>682.63+1320.52</f>
        <v>2003.15</v>
      </c>
      <c r="P14" s="1081">
        <v>0</v>
      </c>
      <c r="Q14" s="1081">
        <v>0</v>
      </c>
      <c r="R14" s="1093">
        <f>O14+P14+Q14</f>
        <v>2003.15</v>
      </c>
      <c r="S14" s="1086">
        <v>222</v>
      </c>
      <c r="T14" s="1092">
        <v>1000</v>
      </c>
      <c r="U14" s="1093">
        <f t="shared" si="1"/>
        <v>1222</v>
      </c>
      <c r="V14" s="1078">
        <v>0</v>
      </c>
      <c r="W14" s="1093">
        <f t="shared" si="2"/>
        <v>1222</v>
      </c>
      <c r="X14" s="1075"/>
      <c r="Y14" s="1076"/>
    </row>
    <row r="15" spans="1:32" s="1096" customFormat="1" ht="37.5" hidden="1" customHeight="1">
      <c r="A15" s="1084">
        <f t="shared" si="4"/>
        <v>6</v>
      </c>
      <c r="B15" s="1087" t="s">
        <v>676</v>
      </c>
      <c r="C15" s="1099" t="s">
        <v>689</v>
      </c>
      <c r="D15" s="1097" t="s">
        <v>7</v>
      </c>
      <c r="E15" s="1090" t="s">
        <v>690</v>
      </c>
      <c r="F15" s="1077">
        <v>1</v>
      </c>
      <c r="G15" s="1091" t="s">
        <v>82</v>
      </c>
      <c r="H15" s="1097" t="s">
        <v>82</v>
      </c>
      <c r="I15" s="1086">
        <v>1625</v>
      </c>
      <c r="J15" s="1081">
        <v>0</v>
      </c>
      <c r="K15" s="1093">
        <f t="shared" si="3"/>
        <v>1625</v>
      </c>
      <c r="L15" s="1086">
        <f>800+400</f>
        <v>1200</v>
      </c>
      <c r="M15" s="1079">
        <v>0</v>
      </c>
      <c r="N15" s="1093">
        <f>L15+M15</f>
        <v>1200</v>
      </c>
      <c r="O15" s="1086">
        <f>800+276</f>
        <v>1076</v>
      </c>
      <c r="P15" s="1081">
        <v>0</v>
      </c>
      <c r="Q15" s="1081">
        <v>0</v>
      </c>
      <c r="R15" s="1093">
        <f>O15+P15+Q15</f>
        <v>1076</v>
      </c>
      <c r="S15" s="1086">
        <v>124</v>
      </c>
      <c r="T15" s="1092">
        <v>425</v>
      </c>
      <c r="U15" s="1093">
        <f t="shared" si="1"/>
        <v>549</v>
      </c>
      <c r="V15" s="1078">
        <v>0</v>
      </c>
      <c r="W15" s="1093">
        <f t="shared" si="2"/>
        <v>549</v>
      </c>
      <c r="X15" s="1075"/>
      <c r="Y15" s="1076"/>
    </row>
    <row r="16" spans="1:32" s="1096" customFormat="1" ht="30" hidden="1" customHeight="1">
      <c r="A16" s="1084">
        <f t="shared" si="4"/>
        <v>7</v>
      </c>
      <c r="B16" s="1087" t="s">
        <v>676</v>
      </c>
      <c r="C16" s="1099" t="s">
        <v>691</v>
      </c>
      <c r="D16" s="1097" t="s">
        <v>12</v>
      </c>
      <c r="E16" s="1098" t="s">
        <v>692</v>
      </c>
      <c r="F16" s="1077">
        <v>1</v>
      </c>
      <c r="G16" s="1091" t="s">
        <v>98</v>
      </c>
      <c r="H16" s="1097" t="s">
        <v>98</v>
      </c>
      <c r="I16" s="1086">
        <v>1600.01</v>
      </c>
      <c r="J16" s="1081">
        <v>0</v>
      </c>
      <c r="K16" s="1093">
        <f t="shared" si="3"/>
        <v>1600.01</v>
      </c>
      <c r="L16" s="1086">
        <v>800</v>
      </c>
      <c r="M16" s="1079">
        <v>0</v>
      </c>
      <c r="N16" s="1093">
        <f>L16+M16</f>
        <v>800</v>
      </c>
      <c r="O16" s="1086">
        <v>800</v>
      </c>
      <c r="P16" s="1081">
        <v>0</v>
      </c>
      <c r="Q16" s="1081">
        <v>0</v>
      </c>
      <c r="R16" s="1093">
        <f>O16+P16+Q16</f>
        <v>800</v>
      </c>
      <c r="S16" s="1078">
        <v>0</v>
      </c>
      <c r="T16" s="1092">
        <v>800.01</v>
      </c>
      <c r="U16" s="1093">
        <f t="shared" si="1"/>
        <v>800.01</v>
      </c>
      <c r="V16" s="1078">
        <v>0</v>
      </c>
      <c r="W16" s="1093">
        <f t="shared" si="2"/>
        <v>800.01</v>
      </c>
      <c r="X16" s="1075"/>
      <c r="Y16" s="1076"/>
    </row>
    <row r="17" spans="1:25" s="1096" customFormat="1" ht="30" hidden="1" customHeight="1">
      <c r="A17" s="1084">
        <f t="shared" si="4"/>
        <v>8</v>
      </c>
      <c r="B17" s="1087" t="s">
        <v>676</v>
      </c>
      <c r="C17" s="1099" t="s">
        <v>693</v>
      </c>
      <c r="D17" s="1097" t="s">
        <v>12</v>
      </c>
      <c r="E17" s="1098" t="s">
        <v>694</v>
      </c>
      <c r="F17" s="1077">
        <v>1</v>
      </c>
      <c r="G17" s="1091">
        <v>2017</v>
      </c>
      <c r="H17" s="1097">
        <v>2017</v>
      </c>
      <c r="I17" s="1086">
        <v>740</v>
      </c>
      <c r="J17" s="1081">
        <v>0</v>
      </c>
      <c r="K17" s="1093">
        <f t="shared" si="3"/>
        <v>740</v>
      </c>
      <c r="L17" s="1082">
        <v>0</v>
      </c>
      <c r="M17" s="1079">
        <v>0</v>
      </c>
      <c r="N17" s="1094">
        <v>0</v>
      </c>
      <c r="O17" s="1082">
        <v>0</v>
      </c>
      <c r="P17" s="1079">
        <v>0</v>
      </c>
      <c r="Q17" s="1079">
        <v>0</v>
      </c>
      <c r="R17" s="1094">
        <v>0</v>
      </c>
      <c r="S17" s="1086">
        <v>740</v>
      </c>
      <c r="T17" s="1081">
        <v>0</v>
      </c>
      <c r="U17" s="1093">
        <f t="shared" si="1"/>
        <v>740</v>
      </c>
      <c r="V17" s="1078">
        <v>0</v>
      </c>
      <c r="W17" s="1093">
        <f t="shared" si="2"/>
        <v>740</v>
      </c>
      <c r="X17" s="1075"/>
      <c r="Y17" s="1076"/>
    </row>
    <row r="18" spans="1:25" s="1096" customFormat="1" ht="33.75" hidden="1" customHeight="1">
      <c r="A18" s="1084">
        <f t="shared" si="4"/>
        <v>9</v>
      </c>
      <c r="B18" s="1100" t="s">
        <v>676</v>
      </c>
      <c r="C18" s="1088" t="s">
        <v>695</v>
      </c>
      <c r="D18" s="1089" t="s">
        <v>6</v>
      </c>
      <c r="E18" s="1098" t="s">
        <v>696</v>
      </c>
      <c r="F18" s="1077">
        <v>1</v>
      </c>
      <c r="G18" s="1091" t="s">
        <v>415</v>
      </c>
      <c r="H18" s="1097" t="s">
        <v>439</v>
      </c>
      <c r="I18" s="1086">
        <v>29300</v>
      </c>
      <c r="J18" s="1081">
        <v>0</v>
      </c>
      <c r="K18" s="1093">
        <f t="shared" si="3"/>
        <v>29300</v>
      </c>
      <c r="L18" s="1082">
        <v>0</v>
      </c>
      <c r="M18" s="1079">
        <v>0</v>
      </c>
      <c r="N18" s="1094">
        <v>0</v>
      </c>
      <c r="O18" s="1082">
        <v>0</v>
      </c>
      <c r="P18" s="1079">
        <v>0</v>
      </c>
      <c r="Q18" s="1079"/>
      <c r="R18" s="1094">
        <v>0</v>
      </c>
      <c r="S18" s="1078">
        <v>0</v>
      </c>
      <c r="T18" s="1083">
        <f>1000+150</f>
        <v>1150</v>
      </c>
      <c r="U18" s="1093">
        <f t="shared" si="1"/>
        <v>1150</v>
      </c>
      <c r="V18" s="1078">
        <v>0</v>
      </c>
      <c r="W18" s="1093">
        <f t="shared" si="2"/>
        <v>1150</v>
      </c>
      <c r="X18" s="1101" t="s">
        <v>30</v>
      </c>
      <c r="Y18" s="1076"/>
    </row>
    <row r="19" spans="1:25" s="1096" customFormat="1" ht="27" hidden="1" customHeight="1">
      <c r="A19" s="1084">
        <f t="shared" si="4"/>
        <v>10</v>
      </c>
      <c r="B19" s="1100" t="s">
        <v>676</v>
      </c>
      <c r="C19" s="1088" t="s">
        <v>697</v>
      </c>
      <c r="D19" s="1102" t="s">
        <v>7</v>
      </c>
      <c r="E19" s="1098" t="s">
        <v>698</v>
      </c>
      <c r="F19" s="1077">
        <v>1</v>
      </c>
      <c r="G19" s="1091" t="s">
        <v>699</v>
      </c>
      <c r="H19" s="1091" t="s">
        <v>699</v>
      </c>
      <c r="I19" s="1086">
        <v>1400</v>
      </c>
      <c r="J19" s="1081">
        <v>0</v>
      </c>
      <c r="K19" s="1093">
        <f t="shared" ref="K19:K28" si="5">SUM(I19:J19)</f>
        <v>1400</v>
      </c>
      <c r="L19" s="1103">
        <v>0</v>
      </c>
      <c r="M19" s="1104">
        <v>0</v>
      </c>
      <c r="N19" s="1105">
        <v>0</v>
      </c>
      <c r="O19" s="1103">
        <v>0</v>
      </c>
      <c r="P19" s="1104">
        <v>0</v>
      </c>
      <c r="Q19" s="1104">
        <v>0</v>
      </c>
      <c r="R19" s="1105">
        <v>0</v>
      </c>
      <c r="S19" s="1103">
        <v>0</v>
      </c>
      <c r="T19" s="1083">
        <v>205.2</v>
      </c>
      <c r="U19" s="1093">
        <f t="shared" si="1"/>
        <v>205.2</v>
      </c>
      <c r="V19" s="1078">
        <v>0</v>
      </c>
      <c r="W19" s="1093">
        <f t="shared" si="2"/>
        <v>205.2</v>
      </c>
      <c r="X19" s="1101" t="s">
        <v>30</v>
      </c>
      <c r="Y19" s="1076"/>
    </row>
    <row r="20" spans="1:25" s="1096" customFormat="1" ht="30" hidden="1" customHeight="1">
      <c r="A20" s="1084">
        <f t="shared" si="4"/>
        <v>11</v>
      </c>
      <c r="B20" s="1100" t="s">
        <v>676</v>
      </c>
      <c r="C20" s="1088" t="s">
        <v>700</v>
      </c>
      <c r="D20" s="1106" t="s">
        <v>14</v>
      </c>
      <c r="E20" s="1098" t="s">
        <v>701</v>
      </c>
      <c r="F20" s="1077">
        <v>1</v>
      </c>
      <c r="G20" s="1091" t="s">
        <v>370</v>
      </c>
      <c r="H20" s="1091" t="s">
        <v>370</v>
      </c>
      <c r="I20" s="1086">
        <v>350</v>
      </c>
      <c r="J20" s="1081">
        <v>0</v>
      </c>
      <c r="K20" s="1093">
        <f t="shared" si="5"/>
        <v>350</v>
      </c>
      <c r="L20" s="1103">
        <v>0</v>
      </c>
      <c r="M20" s="1104">
        <v>0</v>
      </c>
      <c r="N20" s="1105">
        <v>0</v>
      </c>
      <c r="O20" s="1103">
        <v>0</v>
      </c>
      <c r="P20" s="1104">
        <v>0</v>
      </c>
      <c r="Q20" s="1104">
        <v>0</v>
      </c>
      <c r="R20" s="1105">
        <v>0</v>
      </c>
      <c r="S20" s="1103">
        <v>0</v>
      </c>
      <c r="T20" s="1083">
        <v>100</v>
      </c>
      <c r="U20" s="1093">
        <f t="shared" ref="U20:U28" si="6">S20+T20</f>
        <v>100</v>
      </c>
      <c r="V20" s="1078">
        <v>0</v>
      </c>
      <c r="W20" s="1093">
        <f t="shared" si="2"/>
        <v>100</v>
      </c>
      <c r="X20" s="1101" t="s">
        <v>30</v>
      </c>
      <c r="Y20" s="1076"/>
    </row>
    <row r="21" spans="1:25" s="1096" customFormat="1" ht="30" hidden="1" customHeight="1">
      <c r="A21" s="1084">
        <f t="shared" si="4"/>
        <v>12</v>
      </c>
      <c r="B21" s="1100" t="s">
        <v>676</v>
      </c>
      <c r="C21" s="1088" t="s">
        <v>702</v>
      </c>
      <c r="D21" s="1106" t="s">
        <v>14</v>
      </c>
      <c r="E21" s="1098" t="s">
        <v>703</v>
      </c>
      <c r="F21" s="1077">
        <v>1</v>
      </c>
      <c r="G21" s="1091" t="s">
        <v>369</v>
      </c>
      <c r="H21" s="1091" t="s">
        <v>369</v>
      </c>
      <c r="I21" s="1086">
        <v>550</v>
      </c>
      <c r="J21" s="1081">
        <v>0</v>
      </c>
      <c r="K21" s="1093">
        <f t="shared" si="5"/>
        <v>550</v>
      </c>
      <c r="L21" s="1103">
        <v>0</v>
      </c>
      <c r="M21" s="1104">
        <v>0</v>
      </c>
      <c r="N21" s="1105">
        <v>0</v>
      </c>
      <c r="O21" s="1103">
        <v>0</v>
      </c>
      <c r="P21" s="1104">
        <v>0</v>
      </c>
      <c r="Q21" s="1104">
        <v>0</v>
      </c>
      <c r="R21" s="1105">
        <v>0</v>
      </c>
      <c r="S21" s="1103">
        <v>0</v>
      </c>
      <c r="T21" s="1083">
        <v>300</v>
      </c>
      <c r="U21" s="1093">
        <f t="shared" si="6"/>
        <v>300</v>
      </c>
      <c r="V21" s="1078">
        <v>0</v>
      </c>
      <c r="W21" s="1093">
        <f t="shared" si="2"/>
        <v>300</v>
      </c>
      <c r="X21" s="1101" t="s">
        <v>30</v>
      </c>
      <c r="Y21" s="1076"/>
    </row>
    <row r="22" spans="1:25" s="1096" customFormat="1" ht="40.5" hidden="1" customHeight="1">
      <c r="A22" s="1084">
        <f t="shared" si="4"/>
        <v>13</v>
      </c>
      <c r="B22" s="1100" t="s">
        <v>676</v>
      </c>
      <c r="C22" s="1088" t="s">
        <v>704</v>
      </c>
      <c r="D22" s="1106" t="s">
        <v>14</v>
      </c>
      <c r="E22" s="1090" t="s">
        <v>705</v>
      </c>
      <c r="F22" s="1077">
        <v>1</v>
      </c>
      <c r="G22" s="1091" t="s">
        <v>369</v>
      </c>
      <c r="H22" s="1091" t="s">
        <v>369</v>
      </c>
      <c r="I22" s="1086">
        <v>500</v>
      </c>
      <c r="J22" s="1081">
        <v>0</v>
      </c>
      <c r="K22" s="1093">
        <f t="shared" si="5"/>
        <v>500</v>
      </c>
      <c r="L22" s="1103">
        <v>0</v>
      </c>
      <c r="M22" s="1104">
        <v>0</v>
      </c>
      <c r="N22" s="1105">
        <v>0</v>
      </c>
      <c r="O22" s="1103">
        <v>0</v>
      </c>
      <c r="P22" s="1104">
        <v>0</v>
      </c>
      <c r="Q22" s="1104">
        <v>0</v>
      </c>
      <c r="R22" s="1105">
        <v>0</v>
      </c>
      <c r="S22" s="1103">
        <v>0</v>
      </c>
      <c r="T22" s="1083">
        <v>200</v>
      </c>
      <c r="U22" s="1093">
        <f t="shared" si="6"/>
        <v>200</v>
      </c>
      <c r="V22" s="1078">
        <v>0</v>
      </c>
      <c r="W22" s="1093">
        <f t="shared" si="2"/>
        <v>200</v>
      </c>
      <c r="X22" s="1101" t="s">
        <v>30</v>
      </c>
      <c r="Y22" s="1076"/>
    </row>
    <row r="23" spans="1:25" s="1107" customFormat="1" ht="22.5" hidden="1" customHeight="1">
      <c r="A23" s="1454">
        <f t="shared" si="4"/>
        <v>14</v>
      </c>
      <c r="B23" s="1455" t="s">
        <v>676</v>
      </c>
      <c r="C23" s="1458" t="s">
        <v>706</v>
      </c>
      <c r="D23" s="1461" t="s">
        <v>14</v>
      </c>
      <c r="E23" s="1098" t="s">
        <v>707</v>
      </c>
      <c r="F23" s="1464">
        <v>1</v>
      </c>
      <c r="G23" s="1467" t="s">
        <v>370</v>
      </c>
      <c r="H23" s="1467" t="s">
        <v>370</v>
      </c>
      <c r="I23" s="1494">
        <v>3130</v>
      </c>
      <c r="J23" s="1495">
        <v>0</v>
      </c>
      <c r="K23" s="1474">
        <f t="shared" si="5"/>
        <v>3130</v>
      </c>
      <c r="L23" s="1479">
        <v>0</v>
      </c>
      <c r="M23" s="1482">
        <v>0</v>
      </c>
      <c r="N23" s="1485">
        <v>0</v>
      </c>
      <c r="O23" s="1479">
        <v>0</v>
      </c>
      <c r="P23" s="1482">
        <v>0</v>
      </c>
      <c r="Q23" s="1482">
        <v>0</v>
      </c>
      <c r="R23" s="1485">
        <v>0</v>
      </c>
      <c r="S23" s="1488">
        <v>0</v>
      </c>
      <c r="T23" s="1491">
        <v>250</v>
      </c>
      <c r="U23" s="1474">
        <f t="shared" si="6"/>
        <v>250</v>
      </c>
      <c r="V23" s="1496">
        <v>0</v>
      </c>
      <c r="W23" s="1474">
        <f t="shared" ref="W23:W28" si="7">U23+V23</f>
        <v>250</v>
      </c>
      <c r="X23" s="1464" t="s">
        <v>30</v>
      </c>
      <c r="Y23" s="1475"/>
    </row>
    <row r="24" spans="1:25" s="1107" customFormat="1" ht="21.75" hidden="1" customHeight="1">
      <c r="A24" s="1454"/>
      <c r="B24" s="1456"/>
      <c r="C24" s="1459"/>
      <c r="D24" s="1462"/>
      <c r="E24" s="1098" t="s">
        <v>708</v>
      </c>
      <c r="F24" s="1465"/>
      <c r="G24" s="1467"/>
      <c r="H24" s="1467"/>
      <c r="I24" s="1494"/>
      <c r="J24" s="1495"/>
      <c r="K24" s="1474"/>
      <c r="L24" s="1480"/>
      <c r="M24" s="1483"/>
      <c r="N24" s="1486"/>
      <c r="O24" s="1480"/>
      <c r="P24" s="1483"/>
      <c r="Q24" s="1483"/>
      <c r="R24" s="1486"/>
      <c r="S24" s="1489"/>
      <c r="T24" s="1492"/>
      <c r="U24" s="1474"/>
      <c r="V24" s="1496"/>
      <c r="W24" s="1474"/>
      <c r="X24" s="1465"/>
      <c r="Y24" s="1476"/>
    </row>
    <row r="25" spans="1:25" s="1107" customFormat="1" ht="21.75" hidden="1" customHeight="1">
      <c r="A25" s="1454"/>
      <c r="B25" s="1457"/>
      <c r="C25" s="1460"/>
      <c r="D25" s="1463"/>
      <c r="E25" s="1098" t="s">
        <v>709</v>
      </c>
      <c r="F25" s="1466"/>
      <c r="G25" s="1467"/>
      <c r="H25" s="1467"/>
      <c r="I25" s="1494"/>
      <c r="J25" s="1495"/>
      <c r="K25" s="1474"/>
      <c r="L25" s="1481"/>
      <c r="M25" s="1484"/>
      <c r="N25" s="1487"/>
      <c r="O25" s="1481"/>
      <c r="P25" s="1484"/>
      <c r="Q25" s="1484"/>
      <c r="R25" s="1487"/>
      <c r="S25" s="1490"/>
      <c r="T25" s="1493"/>
      <c r="U25" s="1474"/>
      <c r="V25" s="1496"/>
      <c r="W25" s="1474"/>
      <c r="X25" s="1466"/>
      <c r="Y25" s="1477"/>
    </row>
    <row r="26" spans="1:25" s="1096" customFormat="1" ht="31.5" hidden="1" customHeight="1">
      <c r="A26" s="1084">
        <f>A23+1</f>
        <v>15</v>
      </c>
      <c r="B26" s="1100" t="s">
        <v>676</v>
      </c>
      <c r="C26" s="1088" t="s">
        <v>710</v>
      </c>
      <c r="D26" s="1106" t="s">
        <v>14</v>
      </c>
      <c r="E26" s="1098" t="s">
        <v>711</v>
      </c>
      <c r="F26" s="1077">
        <v>1</v>
      </c>
      <c r="G26" s="1091">
        <v>2017</v>
      </c>
      <c r="H26" s="1091">
        <v>2017</v>
      </c>
      <c r="I26" s="1086">
        <v>160</v>
      </c>
      <c r="J26" s="1081">
        <v>0</v>
      </c>
      <c r="K26" s="1093">
        <f t="shared" si="5"/>
        <v>160</v>
      </c>
      <c r="L26" s="1103">
        <v>0</v>
      </c>
      <c r="M26" s="1104">
        <v>0</v>
      </c>
      <c r="N26" s="1105">
        <v>0</v>
      </c>
      <c r="O26" s="1103">
        <v>0</v>
      </c>
      <c r="P26" s="1104">
        <v>0</v>
      </c>
      <c r="Q26" s="1104">
        <v>0</v>
      </c>
      <c r="R26" s="1105">
        <v>0</v>
      </c>
      <c r="S26" s="1103">
        <v>0</v>
      </c>
      <c r="T26" s="1083">
        <v>160</v>
      </c>
      <c r="U26" s="1093">
        <f t="shared" si="6"/>
        <v>160</v>
      </c>
      <c r="V26" s="1078">
        <v>0</v>
      </c>
      <c r="W26" s="1093">
        <f t="shared" si="7"/>
        <v>160</v>
      </c>
      <c r="X26" s="1101" t="s">
        <v>30</v>
      </c>
      <c r="Y26" s="1076"/>
    </row>
    <row r="27" spans="1:25" s="1096" customFormat="1" ht="37.5" hidden="1" customHeight="1">
      <c r="A27" s="1084">
        <f>A26+1</f>
        <v>16</v>
      </c>
      <c r="B27" s="1100" t="s">
        <v>676</v>
      </c>
      <c r="C27" s="1088" t="s">
        <v>712</v>
      </c>
      <c r="D27" s="1106" t="s">
        <v>14</v>
      </c>
      <c r="E27" s="1090" t="s">
        <v>713</v>
      </c>
      <c r="F27" s="1077">
        <v>1</v>
      </c>
      <c r="G27" s="1091">
        <v>2017</v>
      </c>
      <c r="H27" s="1091">
        <v>2017</v>
      </c>
      <c r="I27" s="1086">
        <v>51.21</v>
      </c>
      <c r="J27" s="1081">
        <v>0</v>
      </c>
      <c r="K27" s="1093">
        <f t="shared" si="5"/>
        <v>51.21</v>
      </c>
      <c r="L27" s="1103">
        <v>0</v>
      </c>
      <c r="M27" s="1104">
        <v>0</v>
      </c>
      <c r="N27" s="1105">
        <v>0</v>
      </c>
      <c r="O27" s="1103">
        <v>0</v>
      </c>
      <c r="P27" s="1104">
        <v>0</v>
      </c>
      <c r="Q27" s="1104">
        <v>0</v>
      </c>
      <c r="R27" s="1105">
        <v>0</v>
      </c>
      <c r="S27" s="1103">
        <v>0</v>
      </c>
      <c r="T27" s="1083">
        <v>51.21</v>
      </c>
      <c r="U27" s="1093">
        <f t="shared" si="6"/>
        <v>51.21</v>
      </c>
      <c r="V27" s="1078">
        <v>0</v>
      </c>
      <c r="W27" s="1093">
        <f t="shared" si="7"/>
        <v>51.21</v>
      </c>
      <c r="X27" s="1101" t="s">
        <v>30</v>
      </c>
      <c r="Y27" s="1076"/>
    </row>
    <row r="28" spans="1:25" s="1096" customFormat="1" ht="39.75" hidden="1" customHeight="1">
      <c r="A28" s="1084">
        <f>A27+1</f>
        <v>17</v>
      </c>
      <c r="B28" s="1100" t="s">
        <v>676</v>
      </c>
      <c r="C28" s="1088" t="s">
        <v>714</v>
      </c>
      <c r="D28" s="1106" t="s">
        <v>14</v>
      </c>
      <c r="E28" s="1090" t="s">
        <v>715</v>
      </c>
      <c r="F28" s="1077">
        <v>1</v>
      </c>
      <c r="G28" s="1091" t="s">
        <v>369</v>
      </c>
      <c r="H28" s="1091" t="s">
        <v>369</v>
      </c>
      <c r="I28" s="1086">
        <v>2689.13</v>
      </c>
      <c r="J28" s="1081">
        <v>0</v>
      </c>
      <c r="K28" s="1093">
        <f t="shared" si="5"/>
        <v>2689.13</v>
      </c>
      <c r="L28" s="1103">
        <v>0</v>
      </c>
      <c r="M28" s="1104">
        <v>0</v>
      </c>
      <c r="N28" s="1105">
        <v>0</v>
      </c>
      <c r="O28" s="1103">
        <v>0</v>
      </c>
      <c r="P28" s="1104">
        <v>0</v>
      </c>
      <c r="Q28" s="1104">
        <v>0</v>
      </c>
      <c r="R28" s="1105"/>
      <c r="S28" s="1103">
        <v>0</v>
      </c>
      <c r="T28" s="1083">
        <v>250</v>
      </c>
      <c r="U28" s="1093">
        <f t="shared" si="6"/>
        <v>250</v>
      </c>
      <c r="V28" s="1078">
        <v>0</v>
      </c>
      <c r="W28" s="1093">
        <f t="shared" si="7"/>
        <v>250</v>
      </c>
      <c r="X28" s="1101" t="s">
        <v>30</v>
      </c>
      <c r="Y28" s="1076"/>
    </row>
    <row r="29" spans="1:25" s="1121" customFormat="1" ht="18.600000000000001" thickBot="1">
      <c r="A29" s="1108"/>
      <c r="B29" s="1109"/>
      <c r="C29" s="1110"/>
      <c r="D29" s="1111"/>
      <c r="E29" s="1112"/>
      <c r="F29" s="1113"/>
      <c r="G29" s="1114"/>
      <c r="H29" s="1115"/>
      <c r="I29" s="1116"/>
      <c r="J29" s="1117"/>
      <c r="K29" s="1118"/>
      <c r="L29" s="1116"/>
      <c r="M29" s="1117"/>
      <c r="N29" s="1118"/>
      <c r="O29" s="1116"/>
      <c r="P29" s="1117"/>
      <c r="Q29" s="1117"/>
      <c r="R29" s="1118"/>
      <c r="S29" s="1116"/>
      <c r="T29" s="1117"/>
      <c r="U29" s="1118"/>
      <c r="V29" s="1194"/>
      <c r="W29" s="1118"/>
      <c r="X29" s="1119"/>
      <c r="Y29" s="1120"/>
    </row>
    <row r="30" spans="1:25" ht="18.600000000000001" thickTop="1">
      <c r="J30" s="1141"/>
      <c r="V30" s="1195">
        <f>SUM(V8:V29)</f>
        <v>5143.43</v>
      </c>
    </row>
    <row r="31" spans="1:25" ht="23.4">
      <c r="B31" s="1478"/>
      <c r="C31" s="1478"/>
      <c r="D31" s="1478"/>
      <c r="E31" s="1478"/>
      <c r="O31" s="1064"/>
      <c r="P31" s="1064"/>
      <c r="Q31" s="1064"/>
      <c r="R31" s="1064"/>
      <c r="S31" s="677" t="s">
        <v>425</v>
      </c>
      <c r="T31" s="1064"/>
      <c r="V31" s="658"/>
      <c r="W31" s="658"/>
      <c r="X31" s="1064"/>
    </row>
    <row r="32" spans="1:25" ht="12" customHeight="1">
      <c r="U32" s="677"/>
      <c r="V32" s="658"/>
      <c r="W32" s="658"/>
    </row>
    <row r="33" spans="1:23" ht="27">
      <c r="S33" s="1382" t="s">
        <v>426</v>
      </c>
      <c r="T33" s="1382"/>
      <c r="U33" s="1382"/>
      <c r="W33" s="678"/>
    </row>
    <row r="34" spans="1:23" ht="27">
      <c r="S34" s="1382" t="s">
        <v>161</v>
      </c>
      <c r="T34" s="1382"/>
      <c r="U34" s="1382"/>
    </row>
    <row r="35" spans="1:23" ht="18"/>
    <row r="36" spans="1:23" ht="18"/>
    <row r="37" spans="1:23" ht="18"/>
    <row r="38" spans="1:23" ht="18"/>
    <row r="39" spans="1:23" ht="18"/>
    <row r="40" spans="1:23" ht="18"/>
    <row r="41" spans="1:23" ht="18">
      <c r="A41" s="1478"/>
      <c r="B41" s="1478"/>
      <c r="C41" s="1478"/>
      <c r="D41" s="1478"/>
      <c r="E41" s="1478"/>
      <c r="F41" s="1478"/>
      <c r="G41" s="1478"/>
      <c r="H41" s="1478"/>
      <c r="I41" s="1478"/>
      <c r="J41" s="1478"/>
      <c r="K41" s="1478"/>
      <c r="L41" s="1478"/>
      <c r="M41" s="1478"/>
      <c r="N41" s="1478"/>
    </row>
    <row r="42" spans="1:23" ht="18"/>
    <row r="43" spans="1:23" ht="18"/>
    <row r="44" spans="1:23" ht="18"/>
    <row r="45" spans="1:23" ht="18"/>
    <row r="46" spans="1:23" ht="18"/>
    <row r="47" spans="1:23" ht="18"/>
    <row r="48" spans="1:23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</sheetData>
  <autoFilter ref="A5:AF28">
    <filterColumn colId="18" showButton="0"/>
    <filterColumn colId="19" showButton="0"/>
    <filterColumn colId="21">
      <filters>
        <filter val="2,400.00"/>
        <filter val="2,743.43"/>
        <filter val="22"/>
      </filters>
    </filterColumn>
  </autoFilter>
  <mergeCells count="65">
    <mergeCell ref="S33:U33"/>
    <mergeCell ref="S34:U34"/>
    <mergeCell ref="A41:N41"/>
    <mergeCell ref="U23:U25"/>
    <mergeCell ref="V23:V25"/>
    <mergeCell ref="W23:W25"/>
    <mergeCell ref="X23:X25"/>
    <mergeCell ref="Y23:Y25"/>
    <mergeCell ref="B31:E31"/>
    <mergeCell ref="O23:O25"/>
    <mergeCell ref="P23:P25"/>
    <mergeCell ref="Q23:Q25"/>
    <mergeCell ref="R23:R25"/>
    <mergeCell ref="S23:S25"/>
    <mergeCell ref="T23:T25"/>
    <mergeCell ref="I23:I25"/>
    <mergeCell ref="J23:J25"/>
    <mergeCell ref="K23:K25"/>
    <mergeCell ref="L23:L25"/>
    <mergeCell ref="M23:M25"/>
    <mergeCell ref="N23:N25"/>
    <mergeCell ref="H10:H12"/>
    <mergeCell ref="A23:A25"/>
    <mergeCell ref="B23:B25"/>
    <mergeCell ref="C23:C25"/>
    <mergeCell ref="D23:D25"/>
    <mergeCell ref="F23:F25"/>
    <mergeCell ref="G23:G25"/>
    <mergeCell ref="H23:H25"/>
    <mergeCell ref="A10:A12"/>
    <mergeCell ref="B10:B12"/>
    <mergeCell ref="C10:C12"/>
    <mergeCell ref="F10:F12"/>
    <mergeCell ref="G10:G12"/>
    <mergeCell ref="Q5:Q6"/>
    <mergeCell ref="R5:R6"/>
    <mergeCell ref="S5:U5"/>
    <mergeCell ref="V5:V6"/>
    <mergeCell ref="W5:W6"/>
    <mergeCell ref="K5:K6"/>
    <mergeCell ref="L5:L6"/>
    <mergeCell ref="M5:M6"/>
    <mergeCell ref="N5:N6"/>
    <mergeCell ref="O5:O6"/>
    <mergeCell ref="D5:D6"/>
    <mergeCell ref="G5:G6"/>
    <mergeCell ref="H5:H6"/>
    <mergeCell ref="I5:I6"/>
    <mergeCell ref="J5:J6"/>
    <mergeCell ref="A1:Y1"/>
    <mergeCell ref="A2:Y2"/>
    <mergeCell ref="A4:A6"/>
    <mergeCell ref="B4:D4"/>
    <mergeCell ref="E4:E6"/>
    <mergeCell ref="F4:F6"/>
    <mergeCell ref="G4:H4"/>
    <mergeCell ref="I4:K4"/>
    <mergeCell ref="L4:N4"/>
    <mergeCell ref="O4:R4"/>
    <mergeCell ref="P5:P6"/>
    <mergeCell ref="S4:W4"/>
    <mergeCell ref="X4:X6"/>
    <mergeCell ref="Y4:Y6"/>
    <mergeCell ref="B5:B6"/>
    <mergeCell ref="C5:C6"/>
  </mergeCells>
  <pageMargins left="0.2" right="0" top="0.98" bottom="0.66" header="0.65" footer="0.56999999999999995"/>
  <pageSetup paperSize="9" scale="40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79"/>
  <sheetViews>
    <sheetView topLeftCell="G1" workbookViewId="0">
      <selection activeCell="W9" sqref="W9"/>
    </sheetView>
  </sheetViews>
  <sheetFormatPr defaultColWidth="9" defaultRowHeight="20.399999999999999"/>
  <cols>
    <col min="1" max="1" width="4.19921875" style="40" bestFit="1" customWidth="1"/>
    <col min="2" max="2" width="11" style="41" bestFit="1" customWidth="1"/>
    <col min="3" max="3" width="14" style="41" bestFit="1" customWidth="1"/>
    <col min="4" max="4" width="12.19921875" style="41" customWidth="1"/>
    <col min="5" max="5" width="42.19921875" style="41" customWidth="1"/>
    <col min="6" max="6" width="10.5" style="41" customWidth="1"/>
    <col min="7" max="7" width="9.59765625" style="41" customWidth="1"/>
    <col min="8" max="8" width="8.8984375" style="41" bestFit="1" customWidth="1"/>
    <col min="9" max="9" width="10.09765625" style="41" customWidth="1"/>
    <col min="10" max="10" width="9.5" style="41" customWidth="1"/>
    <col min="11" max="11" width="11.3984375" style="41" customWidth="1"/>
    <col min="12" max="12" width="9.69921875" style="41" customWidth="1"/>
    <col min="13" max="13" width="6.3984375" style="41" customWidth="1"/>
    <col min="14" max="14" width="9.69921875" style="41" customWidth="1"/>
    <col min="15" max="15" width="8.5" style="41" bestFit="1" customWidth="1"/>
    <col min="16" max="16" width="10.09765625" style="41" customWidth="1"/>
    <col min="17" max="17" width="6" style="41" customWidth="1"/>
    <col min="18" max="18" width="10.3984375" style="41" customWidth="1"/>
    <col min="19" max="19" width="8.8984375" style="41" customWidth="1"/>
    <col min="20" max="20" width="13.3984375" style="41" customWidth="1"/>
    <col min="21" max="21" width="8.59765625" style="41" customWidth="1"/>
    <col min="22" max="22" width="13" style="41" bestFit="1" customWidth="1"/>
    <col min="23" max="23" width="15.09765625" style="41" customWidth="1"/>
    <col min="24" max="24" width="6.5" style="41" customWidth="1"/>
    <col min="25" max="16384" width="9" style="41"/>
  </cols>
  <sheetData>
    <row r="1" spans="1:26" s="103" customFormat="1" ht="105" customHeight="1">
      <c r="A1" s="1501" t="s">
        <v>238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  <c r="W1" s="1270"/>
      <c r="X1" s="1270"/>
    </row>
    <row r="2" spans="1:26" s="103" customFormat="1" ht="17.25" customHeight="1">
      <c r="A2" s="1270"/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</row>
    <row r="3" spans="1:26" s="62" customFormat="1" ht="27.75" customHeight="1" thickBot="1">
      <c r="A3" s="60"/>
      <c r="B3" s="60"/>
      <c r="C3" s="131"/>
      <c r="D3" s="13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X3" s="60"/>
    </row>
    <row r="4" spans="1:26" s="62" customFormat="1" ht="74.25" customHeight="1" thickTop="1" thickBot="1">
      <c r="A4" s="1271" t="s">
        <v>42</v>
      </c>
      <c r="B4" s="1273" t="s">
        <v>162</v>
      </c>
      <c r="C4" s="1274"/>
      <c r="D4" s="1275"/>
      <c r="E4" s="1276" t="s">
        <v>46</v>
      </c>
      <c r="F4" s="1278" t="s">
        <v>84</v>
      </c>
      <c r="G4" s="1280" t="s">
        <v>62</v>
      </c>
      <c r="H4" s="1281"/>
      <c r="I4" s="1282"/>
      <c r="J4" s="1280" t="s">
        <v>239</v>
      </c>
      <c r="K4" s="1282"/>
      <c r="L4" s="1285" t="s">
        <v>240</v>
      </c>
      <c r="M4" s="1286"/>
      <c r="N4" s="1286"/>
      <c r="O4" s="1287"/>
      <c r="P4" s="1507" t="s">
        <v>241</v>
      </c>
      <c r="Q4" s="1508"/>
      <c r="R4" s="1509"/>
      <c r="S4" s="1505" t="s">
        <v>242</v>
      </c>
      <c r="T4" s="1506"/>
      <c r="U4" s="1505" t="s">
        <v>243</v>
      </c>
      <c r="V4" s="1506"/>
      <c r="W4" s="424" t="s">
        <v>244</v>
      </c>
      <c r="X4" s="1290" t="s">
        <v>45</v>
      </c>
    </row>
    <row r="5" spans="1:26" s="62" customFormat="1" ht="18.75" customHeight="1" thickBot="1">
      <c r="A5" s="1272"/>
      <c r="B5" s="379" t="s">
        <v>163</v>
      </c>
      <c r="C5" s="380" t="s">
        <v>164</v>
      </c>
      <c r="D5" s="379" t="s">
        <v>165</v>
      </c>
      <c r="E5" s="1277"/>
      <c r="F5" s="1279"/>
      <c r="G5" s="347" t="s">
        <v>166</v>
      </c>
      <c r="H5" s="348" t="s">
        <v>167</v>
      </c>
      <c r="I5" s="349" t="s">
        <v>43</v>
      </c>
      <c r="J5" s="347" t="s">
        <v>168</v>
      </c>
      <c r="K5" s="349" t="s">
        <v>245</v>
      </c>
      <c r="L5" s="335" t="s">
        <v>168</v>
      </c>
      <c r="M5" s="334" t="s">
        <v>138</v>
      </c>
      <c r="N5" s="334" t="s">
        <v>43</v>
      </c>
      <c r="O5" s="336" t="s">
        <v>246</v>
      </c>
      <c r="P5" s="347" t="s">
        <v>166</v>
      </c>
      <c r="Q5" s="354" t="s">
        <v>138</v>
      </c>
      <c r="R5" s="354" t="s">
        <v>43</v>
      </c>
      <c r="S5" s="342" t="s">
        <v>166</v>
      </c>
      <c r="T5" s="343" t="s">
        <v>247</v>
      </c>
      <c r="U5" s="342" t="s">
        <v>166</v>
      </c>
      <c r="V5" s="343" t="s">
        <v>247</v>
      </c>
      <c r="W5" s="381" t="s">
        <v>168</v>
      </c>
      <c r="X5" s="1291"/>
    </row>
    <row r="6" spans="1:26" s="174" customFormat="1" ht="25.8" thickTop="1" thickBot="1">
      <c r="A6" s="287">
        <v>1</v>
      </c>
      <c r="B6" s="286">
        <v>2</v>
      </c>
      <c r="C6" s="287">
        <v>3</v>
      </c>
      <c r="D6" s="287">
        <v>4</v>
      </c>
      <c r="E6" s="294">
        <v>5</v>
      </c>
      <c r="F6" s="286">
        <v>6</v>
      </c>
      <c r="G6" s="286">
        <v>7</v>
      </c>
      <c r="H6" s="313">
        <v>8</v>
      </c>
      <c r="I6" s="344" t="s">
        <v>169</v>
      </c>
      <c r="J6" s="295">
        <v>10</v>
      </c>
      <c r="K6" s="314" t="s">
        <v>248</v>
      </c>
      <c r="L6" s="295">
        <v>12</v>
      </c>
      <c r="M6" s="313">
        <v>13</v>
      </c>
      <c r="N6" s="313">
        <v>14</v>
      </c>
      <c r="O6" s="344" t="s">
        <v>249</v>
      </c>
      <c r="P6" s="286">
        <v>16</v>
      </c>
      <c r="Q6" s="350">
        <v>17</v>
      </c>
      <c r="R6" s="350" t="s">
        <v>250</v>
      </c>
      <c r="S6" s="295">
        <v>19</v>
      </c>
      <c r="T6" s="344" t="s">
        <v>251</v>
      </c>
      <c r="U6" s="295">
        <v>21</v>
      </c>
      <c r="V6" s="344" t="s">
        <v>252</v>
      </c>
      <c r="W6" s="287">
        <v>23</v>
      </c>
      <c r="X6" s="288">
        <v>24</v>
      </c>
    </row>
    <row r="7" spans="1:26" s="27" customFormat="1" ht="25.8" thickTop="1" thickBot="1">
      <c r="A7" s="425"/>
      <c r="B7" s="426"/>
      <c r="C7" s="426"/>
      <c r="D7" s="426"/>
      <c r="E7" s="427" t="s">
        <v>253</v>
      </c>
      <c r="F7" s="428">
        <f>F8</f>
        <v>2</v>
      </c>
      <c r="G7" s="429">
        <f>G8</f>
        <v>5719</v>
      </c>
      <c r="H7" s="430">
        <f>H8</f>
        <v>0</v>
      </c>
      <c r="I7" s="431">
        <f>I8</f>
        <v>5719</v>
      </c>
      <c r="J7" s="432">
        <f>J8</f>
        <v>5719</v>
      </c>
      <c r="K7" s="433">
        <v>1</v>
      </c>
      <c r="L7" s="429">
        <f>L8</f>
        <v>4186</v>
      </c>
      <c r="M7" s="430">
        <v>0</v>
      </c>
      <c r="N7" s="430">
        <f>N8</f>
        <v>4186</v>
      </c>
      <c r="O7" s="434">
        <f>O8</f>
        <v>0.73</v>
      </c>
      <c r="P7" s="435">
        <f>P8</f>
        <v>1100</v>
      </c>
      <c r="Q7" s="430">
        <v>0</v>
      </c>
      <c r="R7" s="436">
        <f>R8</f>
        <v>1100</v>
      </c>
      <c r="S7" s="429">
        <f>S8</f>
        <v>933</v>
      </c>
      <c r="T7" s="434">
        <v>0.92</v>
      </c>
      <c r="U7" s="429">
        <f>U8</f>
        <v>433</v>
      </c>
      <c r="V7" s="434">
        <v>0.92</v>
      </c>
      <c r="W7" s="437">
        <f>W8</f>
        <v>433</v>
      </c>
      <c r="X7" s="438"/>
      <c r="Y7" s="133"/>
    </row>
    <row r="8" spans="1:26" s="95" customFormat="1" ht="24.6">
      <c r="A8" s="289"/>
      <c r="B8" s="439"/>
      <c r="C8" s="440"/>
      <c r="D8" s="441"/>
      <c r="E8" s="442" t="s">
        <v>127</v>
      </c>
      <c r="F8" s="382">
        <f>COUNT(A9:A12)</f>
        <v>2</v>
      </c>
      <c r="G8" s="387">
        <f>G9+G11</f>
        <v>5719</v>
      </c>
      <c r="H8" s="388">
        <v>0</v>
      </c>
      <c r="I8" s="389">
        <f>G8+H8</f>
        <v>5719</v>
      </c>
      <c r="J8" s="391">
        <f>H8+I8</f>
        <v>5719</v>
      </c>
      <c r="K8" s="443">
        <v>1</v>
      </c>
      <c r="L8" s="387">
        <f>L9+L11</f>
        <v>4186</v>
      </c>
      <c r="M8" s="388">
        <v>0</v>
      </c>
      <c r="N8" s="388">
        <f>N9+N11</f>
        <v>4186</v>
      </c>
      <c r="O8" s="444">
        <v>0.73</v>
      </c>
      <c r="P8" s="390">
        <f>P9+P11</f>
        <v>1100</v>
      </c>
      <c r="Q8" s="388"/>
      <c r="R8" s="445">
        <f>R9+R11</f>
        <v>1100</v>
      </c>
      <c r="S8" s="387">
        <f>S9+S11</f>
        <v>933</v>
      </c>
      <c r="T8" s="444">
        <v>0.92</v>
      </c>
      <c r="U8" s="387">
        <f>U9+U11</f>
        <v>433</v>
      </c>
      <c r="V8" s="444">
        <v>0.92</v>
      </c>
      <c r="W8" s="387">
        <f>W9+W11</f>
        <v>433</v>
      </c>
      <c r="X8" s="446"/>
    </row>
    <row r="9" spans="1:26" s="27" customFormat="1" ht="24">
      <c r="A9" s="1497">
        <v>1</v>
      </c>
      <c r="B9" s="1499" t="s">
        <v>69</v>
      </c>
      <c r="C9" s="1499" t="s">
        <v>70</v>
      </c>
      <c r="D9" s="308"/>
      <c r="E9" s="306" t="s">
        <v>71</v>
      </c>
      <c r="F9" s="296" t="s">
        <v>72</v>
      </c>
      <c r="G9" s="409">
        <f>SUM(G10:G10)</f>
        <v>2953</v>
      </c>
      <c r="H9" s="410"/>
      <c r="I9" s="385">
        <f>G9+H9</f>
        <v>2953</v>
      </c>
      <c r="J9" s="417">
        <v>2953</v>
      </c>
      <c r="K9" s="386">
        <v>0</v>
      </c>
      <c r="L9" s="409">
        <v>2236</v>
      </c>
      <c r="M9" s="410"/>
      <c r="N9" s="384">
        <f>N10</f>
        <v>2236</v>
      </c>
      <c r="O9" s="385"/>
      <c r="P9" s="411">
        <f>SUM(P10:P10)</f>
        <v>500</v>
      </c>
      <c r="Q9" s="410"/>
      <c r="R9" s="392">
        <f>R10</f>
        <v>500</v>
      </c>
      <c r="S9" s="383">
        <f>S10</f>
        <v>717</v>
      </c>
      <c r="T9" s="385"/>
      <c r="U9" s="383">
        <f>U10</f>
        <v>217</v>
      </c>
      <c r="V9" s="385"/>
      <c r="W9" s="409">
        <f>SUM(W10:W10)</f>
        <v>217</v>
      </c>
      <c r="X9" s="447"/>
      <c r="Y9" s="25"/>
      <c r="Z9" s="26"/>
    </row>
    <row r="10" spans="1:26" s="27" customFormat="1">
      <c r="A10" s="1498"/>
      <c r="B10" s="1500"/>
      <c r="C10" s="1500"/>
      <c r="D10" s="421" t="s">
        <v>6</v>
      </c>
      <c r="E10" s="306" t="s">
        <v>73</v>
      </c>
      <c r="F10" s="296"/>
      <c r="G10" s="409">
        <f>2953</f>
        <v>2953</v>
      </c>
      <c r="H10" s="410"/>
      <c r="I10" s="385">
        <f>G10+H10</f>
        <v>2953</v>
      </c>
      <c r="J10" s="409">
        <v>2953</v>
      </c>
      <c r="K10" s="448">
        <v>1</v>
      </c>
      <c r="L10" s="393">
        <v>2236</v>
      </c>
      <c r="M10" s="394"/>
      <c r="N10" s="384">
        <f>L10+M10</f>
        <v>2236</v>
      </c>
      <c r="O10" s="448">
        <v>0.76</v>
      </c>
      <c r="P10" s="449">
        <v>500</v>
      </c>
      <c r="Q10" s="450"/>
      <c r="R10" s="392">
        <f>P10+Q10</f>
        <v>500</v>
      </c>
      <c r="S10" s="383">
        <f>G10-L10</f>
        <v>717</v>
      </c>
      <c r="T10" s="448">
        <v>0.93</v>
      </c>
      <c r="U10" s="383">
        <f>J10-L10-P10</f>
        <v>217</v>
      </c>
      <c r="V10" s="448">
        <v>0.93</v>
      </c>
      <c r="W10" s="345">
        <v>217</v>
      </c>
      <c r="X10" s="447"/>
      <c r="Y10" s="25"/>
      <c r="Z10" s="26"/>
    </row>
    <row r="11" spans="1:26" s="27" customFormat="1" ht="24">
      <c r="A11" s="1497">
        <f>A9+1</f>
        <v>2</v>
      </c>
      <c r="B11" s="1502" t="s">
        <v>69</v>
      </c>
      <c r="C11" s="1502" t="s">
        <v>74</v>
      </c>
      <c r="D11" s="305"/>
      <c r="E11" s="309" t="s">
        <v>81</v>
      </c>
      <c r="F11" s="296" t="s">
        <v>18</v>
      </c>
      <c r="G11" s="409">
        <f>SUM(G12:G12)</f>
        <v>2766</v>
      </c>
      <c r="H11" s="410"/>
      <c r="I11" s="385">
        <f>G11+H11</f>
        <v>2766</v>
      </c>
      <c r="J11" s="409">
        <f>SUM(J12:J12)</f>
        <v>2766</v>
      </c>
      <c r="K11" s="385">
        <v>0</v>
      </c>
      <c r="L11" s="409">
        <v>1950</v>
      </c>
      <c r="M11" s="410"/>
      <c r="N11" s="384">
        <f>N12</f>
        <v>1950</v>
      </c>
      <c r="O11" s="385"/>
      <c r="P11" s="411">
        <f>SUM(P12:P12)</f>
        <v>600</v>
      </c>
      <c r="Q11" s="410"/>
      <c r="R11" s="392">
        <f>R12</f>
        <v>600</v>
      </c>
      <c r="S11" s="383">
        <f>S12</f>
        <v>216</v>
      </c>
      <c r="T11" s="385"/>
      <c r="U11" s="383">
        <f>U12</f>
        <v>216</v>
      </c>
      <c r="V11" s="385"/>
      <c r="W11" s="409">
        <f>SUM(W12:W12)</f>
        <v>216</v>
      </c>
      <c r="X11" s="396"/>
    </row>
    <row r="12" spans="1:26" s="27" customFormat="1" ht="24">
      <c r="A12" s="1498"/>
      <c r="B12" s="1502"/>
      <c r="C12" s="1502"/>
      <c r="D12" s="421" t="s">
        <v>6</v>
      </c>
      <c r="E12" s="310" t="s">
        <v>73</v>
      </c>
      <c r="F12" s="307"/>
      <c r="G12" s="409">
        <v>2766</v>
      </c>
      <c r="H12" s="410"/>
      <c r="I12" s="385">
        <f>G12+H12</f>
        <v>2766</v>
      </c>
      <c r="J12" s="409">
        <v>2766</v>
      </c>
      <c r="K12" s="448">
        <v>1</v>
      </c>
      <c r="L12" s="393">
        <v>1950</v>
      </c>
      <c r="M12" s="394"/>
      <c r="N12" s="384">
        <f>L12+M12</f>
        <v>1950</v>
      </c>
      <c r="O12" s="448">
        <v>0.7</v>
      </c>
      <c r="P12" s="449">
        <v>600</v>
      </c>
      <c r="Q12" s="450"/>
      <c r="R12" s="392">
        <f>P12+Q12</f>
        <v>600</v>
      </c>
      <c r="S12" s="383">
        <f>G12-L12-P12</f>
        <v>216</v>
      </c>
      <c r="T12" s="448">
        <v>0.92</v>
      </c>
      <c r="U12" s="383">
        <f>J12-L12-P12</f>
        <v>216</v>
      </c>
      <c r="V12" s="448">
        <v>0.92</v>
      </c>
      <c r="W12" s="345">
        <v>216</v>
      </c>
      <c r="X12" s="396"/>
    </row>
    <row r="13" spans="1:26" s="27" customFormat="1" ht="21" thickBot="1">
      <c r="A13" s="451"/>
      <c r="B13" s="452"/>
      <c r="C13" s="452"/>
      <c r="D13" s="453"/>
      <c r="E13" s="454"/>
      <c r="F13" s="455"/>
      <c r="G13" s="456"/>
      <c r="H13" s="413"/>
      <c r="I13" s="457"/>
      <c r="J13" s="418"/>
      <c r="K13" s="412"/>
      <c r="L13" s="402"/>
      <c r="M13" s="458"/>
      <c r="N13" s="458"/>
      <c r="O13" s="459"/>
      <c r="P13" s="460"/>
      <c r="Q13" s="461"/>
      <c r="R13" s="462"/>
      <c r="S13" s="463"/>
      <c r="T13" s="464"/>
      <c r="U13" s="463"/>
      <c r="V13" s="464"/>
      <c r="W13" s="465"/>
      <c r="X13" s="401"/>
    </row>
    <row r="14" spans="1:26" s="27" customFormat="1" ht="21" thickTop="1">
      <c r="A14" s="36"/>
    </row>
    <row r="15" spans="1:26" s="27" customFormat="1">
      <c r="A15" s="36"/>
      <c r="Q15" s="366"/>
      <c r="R15" s="366"/>
      <c r="S15" s="366"/>
      <c r="T15" s="48" t="s">
        <v>254</v>
      </c>
      <c r="U15" s="366"/>
      <c r="V15" s="366"/>
      <c r="W15" s="146"/>
    </row>
    <row r="16" spans="1:26" s="27" customFormat="1">
      <c r="A16" s="36"/>
      <c r="P16" s="29"/>
      <c r="Q16" s="48"/>
      <c r="S16" s="466"/>
      <c r="T16" s="1503" t="s">
        <v>160</v>
      </c>
      <c r="U16" s="1503"/>
      <c r="V16" s="1503"/>
      <c r="W16" s="466"/>
    </row>
    <row r="17" spans="1:23" s="27" customFormat="1">
      <c r="A17" s="36"/>
      <c r="P17" s="29"/>
      <c r="Q17" s="48"/>
      <c r="S17" s="48"/>
      <c r="T17" s="1504" t="s">
        <v>161</v>
      </c>
      <c r="U17" s="1504"/>
      <c r="V17" s="1504"/>
      <c r="W17" s="146"/>
    </row>
    <row r="18" spans="1:23" s="27" customFormat="1">
      <c r="A18" s="36"/>
    </row>
    <row r="19" spans="1:23" s="27" customFormat="1">
      <c r="A19" s="36"/>
    </row>
    <row r="20" spans="1:23" s="27" customFormat="1">
      <c r="A20" s="36"/>
    </row>
    <row r="21" spans="1:23" s="27" customFormat="1">
      <c r="A21" s="36"/>
    </row>
    <row r="22" spans="1:23" s="27" customFormat="1">
      <c r="A22" s="36"/>
    </row>
    <row r="23" spans="1:23" s="27" customFormat="1">
      <c r="A23" s="36"/>
    </row>
    <row r="24" spans="1:23" s="27" customFormat="1">
      <c r="A24" s="36"/>
    </row>
    <row r="25" spans="1:23" s="27" customFormat="1">
      <c r="A25" s="36"/>
    </row>
    <row r="26" spans="1:23" s="27" customFormat="1">
      <c r="A26" s="36"/>
    </row>
    <row r="27" spans="1:23" s="27" customFormat="1">
      <c r="A27" s="36"/>
    </row>
    <row r="28" spans="1:23" s="27" customFormat="1">
      <c r="A28" s="36"/>
    </row>
    <row r="29" spans="1:23" s="27" customFormat="1">
      <c r="A29" s="36"/>
    </row>
    <row r="30" spans="1:23" s="27" customFormat="1">
      <c r="A30" s="36"/>
    </row>
    <row r="31" spans="1:23" s="27" customFormat="1">
      <c r="A31" s="36"/>
    </row>
    <row r="32" spans="1:23" s="27" customFormat="1">
      <c r="A32" s="36"/>
    </row>
    <row r="33" spans="1:1" s="27" customFormat="1">
      <c r="A33" s="36"/>
    </row>
    <row r="34" spans="1:1" s="27" customFormat="1">
      <c r="A34" s="36"/>
    </row>
    <row r="35" spans="1:1" s="27" customFormat="1">
      <c r="A35" s="36"/>
    </row>
    <row r="36" spans="1:1" s="38" customFormat="1">
      <c r="A36" s="39"/>
    </row>
    <row r="37" spans="1:1" s="38" customFormat="1">
      <c r="A37" s="39"/>
    </row>
    <row r="38" spans="1:1" s="38" customFormat="1">
      <c r="A38" s="39"/>
    </row>
    <row r="39" spans="1:1" s="38" customFormat="1">
      <c r="A39" s="39"/>
    </row>
    <row r="40" spans="1:1" s="38" customFormat="1">
      <c r="A40" s="39"/>
    </row>
    <row r="41" spans="1:1" s="38" customFormat="1">
      <c r="A41" s="39"/>
    </row>
    <row r="42" spans="1:1" s="38" customFormat="1">
      <c r="A42" s="39"/>
    </row>
    <row r="43" spans="1:1" s="38" customFormat="1">
      <c r="A43" s="39"/>
    </row>
    <row r="44" spans="1:1" s="38" customFormat="1">
      <c r="A44" s="39"/>
    </row>
    <row r="45" spans="1:1" s="38" customFormat="1">
      <c r="A45" s="39"/>
    </row>
    <row r="46" spans="1:1" s="38" customFormat="1">
      <c r="A46" s="39"/>
    </row>
    <row r="47" spans="1:1" s="38" customFormat="1">
      <c r="A47" s="39"/>
    </row>
    <row r="48" spans="1:1" s="38" customFormat="1">
      <c r="A48" s="39"/>
    </row>
    <row r="49" spans="1:1" s="38" customFormat="1">
      <c r="A49" s="39"/>
    </row>
    <row r="50" spans="1:1" s="38" customFormat="1">
      <c r="A50" s="39"/>
    </row>
    <row r="51" spans="1:1" s="38" customFormat="1">
      <c r="A51" s="39"/>
    </row>
    <row r="52" spans="1:1" s="38" customFormat="1">
      <c r="A52" s="39"/>
    </row>
    <row r="53" spans="1:1" s="38" customFormat="1">
      <c r="A53" s="39"/>
    </row>
    <row r="54" spans="1:1" s="38" customFormat="1">
      <c r="A54" s="39"/>
    </row>
    <row r="55" spans="1:1" s="38" customFormat="1">
      <c r="A55" s="39"/>
    </row>
    <row r="56" spans="1:1" s="38" customFormat="1">
      <c r="A56" s="39"/>
    </row>
    <row r="57" spans="1:1" s="38" customFormat="1">
      <c r="A57" s="39"/>
    </row>
    <row r="58" spans="1:1" s="38" customFormat="1">
      <c r="A58" s="39"/>
    </row>
    <row r="59" spans="1:1" s="38" customFormat="1">
      <c r="A59" s="39"/>
    </row>
    <row r="60" spans="1:1" s="38" customFormat="1">
      <c r="A60" s="39"/>
    </row>
    <row r="61" spans="1:1" s="38" customFormat="1">
      <c r="A61" s="39"/>
    </row>
    <row r="62" spans="1:1" s="38" customFormat="1">
      <c r="A62" s="39"/>
    </row>
    <row r="63" spans="1:1" s="38" customFormat="1">
      <c r="A63" s="39"/>
    </row>
    <row r="64" spans="1:1" s="38" customFormat="1">
      <c r="A64" s="39"/>
    </row>
    <row r="65" spans="1:1" s="38" customFormat="1">
      <c r="A65" s="39"/>
    </row>
    <row r="66" spans="1:1" s="38" customFormat="1">
      <c r="A66" s="39"/>
    </row>
    <row r="67" spans="1:1" s="38" customFormat="1">
      <c r="A67" s="39"/>
    </row>
    <row r="68" spans="1:1" s="38" customFormat="1">
      <c r="A68" s="39"/>
    </row>
    <row r="69" spans="1:1" s="38" customFormat="1">
      <c r="A69" s="39"/>
    </row>
    <row r="70" spans="1:1" s="38" customFormat="1">
      <c r="A70" s="39"/>
    </row>
    <row r="71" spans="1:1" s="38" customFormat="1">
      <c r="A71" s="39"/>
    </row>
    <row r="72" spans="1:1" s="38" customFormat="1">
      <c r="A72" s="39"/>
    </row>
    <row r="73" spans="1:1" s="38" customFormat="1">
      <c r="A73" s="39"/>
    </row>
    <row r="74" spans="1:1" s="38" customFormat="1">
      <c r="A74" s="39"/>
    </row>
    <row r="75" spans="1:1" s="38" customFormat="1">
      <c r="A75" s="39"/>
    </row>
    <row r="76" spans="1:1" s="38" customFormat="1">
      <c r="A76" s="39"/>
    </row>
    <row r="77" spans="1:1" s="38" customFormat="1">
      <c r="A77" s="39"/>
    </row>
    <row r="78" spans="1:1" s="38" customFormat="1">
      <c r="A78" s="39"/>
    </row>
    <row r="79" spans="1:1" s="38" customFormat="1">
      <c r="A79" s="39"/>
    </row>
    <row r="80" spans="1:1" s="38" customFormat="1">
      <c r="A80" s="39"/>
    </row>
    <row r="81" spans="1:1" s="38" customFormat="1">
      <c r="A81" s="39"/>
    </row>
    <row r="82" spans="1:1" s="38" customFormat="1">
      <c r="A82" s="39"/>
    </row>
    <row r="83" spans="1:1" s="38" customFormat="1">
      <c r="A83" s="39"/>
    </row>
    <row r="84" spans="1:1" s="38" customFormat="1">
      <c r="A84" s="39"/>
    </row>
    <row r="85" spans="1:1" s="38" customFormat="1">
      <c r="A85" s="39"/>
    </row>
    <row r="86" spans="1:1" s="38" customFormat="1">
      <c r="A86" s="39"/>
    </row>
    <row r="87" spans="1:1" s="38" customFormat="1">
      <c r="A87" s="39"/>
    </row>
    <row r="88" spans="1:1" s="38" customFormat="1">
      <c r="A88" s="39"/>
    </row>
    <row r="89" spans="1:1" s="38" customFormat="1">
      <c r="A89" s="39"/>
    </row>
    <row r="90" spans="1:1" s="38" customFormat="1">
      <c r="A90" s="39"/>
    </row>
    <row r="91" spans="1:1" s="38" customFormat="1">
      <c r="A91" s="39"/>
    </row>
    <row r="92" spans="1:1" s="38" customFormat="1">
      <c r="A92" s="39"/>
    </row>
    <row r="93" spans="1:1" s="38" customFormat="1">
      <c r="A93" s="39"/>
    </row>
    <row r="94" spans="1:1" s="38" customFormat="1">
      <c r="A94" s="39"/>
    </row>
    <row r="95" spans="1:1" s="38" customFormat="1">
      <c r="A95" s="39"/>
    </row>
    <row r="96" spans="1:1" s="38" customFormat="1">
      <c r="A96" s="39"/>
    </row>
    <row r="97" spans="1:1" s="38" customFormat="1">
      <c r="A97" s="39"/>
    </row>
    <row r="98" spans="1:1" s="38" customFormat="1">
      <c r="A98" s="39"/>
    </row>
    <row r="99" spans="1:1" s="38" customFormat="1">
      <c r="A99" s="39"/>
    </row>
    <row r="100" spans="1:1" s="38" customFormat="1">
      <c r="A100" s="39"/>
    </row>
    <row r="101" spans="1:1" s="38" customFormat="1">
      <c r="A101" s="39"/>
    </row>
    <row r="102" spans="1:1" s="38" customFormat="1">
      <c r="A102" s="39"/>
    </row>
    <row r="103" spans="1:1" s="38" customFormat="1">
      <c r="A103" s="39"/>
    </row>
    <row r="104" spans="1:1" s="38" customFormat="1">
      <c r="A104" s="39"/>
    </row>
    <row r="105" spans="1:1" s="38" customFormat="1">
      <c r="A105" s="39"/>
    </row>
    <row r="106" spans="1:1" s="38" customFormat="1">
      <c r="A106" s="39"/>
    </row>
    <row r="107" spans="1:1" s="38" customFormat="1">
      <c r="A107" s="39"/>
    </row>
    <row r="108" spans="1:1" s="38" customFormat="1">
      <c r="A108" s="39"/>
    </row>
    <row r="109" spans="1:1" s="38" customFormat="1">
      <c r="A109" s="39"/>
    </row>
    <row r="110" spans="1:1" s="38" customFormat="1">
      <c r="A110" s="39"/>
    </row>
    <row r="111" spans="1:1" s="38" customFormat="1">
      <c r="A111" s="37"/>
    </row>
    <row r="112" spans="1:1" s="38" customFormat="1">
      <c r="A112" s="37"/>
    </row>
    <row r="113" spans="1:1" s="38" customFormat="1">
      <c r="A113" s="37"/>
    </row>
    <row r="114" spans="1:1" s="38" customFormat="1">
      <c r="A114" s="37"/>
    </row>
    <row r="115" spans="1:1" s="38" customFormat="1">
      <c r="A115" s="37"/>
    </row>
    <row r="116" spans="1:1" s="38" customFormat="1">
      <c r="A116" s="37"/>
    </row>
    <row r="117" spans="1:1" s="38" customFormat="1">
      <c r="A117" s="37"/>
    </row>
    <row r="118" spans="1:1" s="38" customFormat="1">
      <c r="A118" s="37"/>
    </row>
    <row r="119" spans="1:1" s="38" customFormat="1">
      <c r="A119" s="37"/>
    </row>
    <row r="120" spans="1:1" s="38" customFormat="1">
      <c r="A120" s="37"/>
    </row>
    <row r="121" spans="1:1" s="38" customFormat="1">
      <c r="A121" s="37"/>
    </row>
    <row r="122" spans="1:1" s="38" customFormat="1">
      <c r="A122" s="37"/>
    </row>
    <row r="123" spans="1:1" s="38" customFormat="1">
      <c r="A123" s="37"/>
    </row>
    <row r="124" spans="1:1" s="38" customFormat="1">
      <c r="A124" s="37"/>
    </row>
    <row r="125" spans="1:1" s="38" customFormat="1">
      <c r="A125" s="37"/>
    </row>
    <row r="126" spans="1:1" s="38" customFormat="1">
      <c r="A126" s="37"/>
    </row>
    <row r="127" spans="1:1" s="38" customFormat="1">
      <c r="A127" s="37"/>
    </row>
    <row r="128" spans="1:1" s="38" customFormat="1">
      <c r="A128" s="37"/>
    </row>
    <row r="129" spans="1:1" s="38" customFormat="1">
      <c r="A129" s="37"/>
    </row>
    <row r="130" spans="1:1" s="38" customFormat="1">
      <c r="A130" s="37"/>
    </row>
    <row r="131" spans="1:1" s="38" customFormat="1">
      <c r="A131" s="37"/>
    </row>
    <row r="132" spans="1:1" s="38" customFormat="1">
      <c r="A132" s="37"/>
    </row>
    <row r="133" spans="1:1" s="38" customFormat="1">
      <c r="A133" s="37"/>
    </row>
    <row r="134" spans="1:1" s="38" customFormat="1">
      <c r="A134" s="37"/>
    </row>
    <row r="135" spans="1:1" s="38" customFormat="1">
      <c r="A135" s="37"/>
    </row>
    <row r="136" spans="1:1" s="38" customFormat="1">
      <c r="A136" s="37"/>
    </row>
    <row r="137" spans="1:1" s="38" customFormat="1">
      <c r="A137" s="37"/>
    </row>
    <row r="138" spans="1:1" s="38" customFormat="1">
      <c r="A138" s="37"/>
    </row>
    <row r="139" spans="1:1" s="38" customFormat="1">
      <c r="A139" s="37"/>
    </row>
    <row r="140" spans="1:1" s="38" customFormat="1">
      <c r="A140" s="37"/>
    </row>
    <row r="141" spans="1:1" s="38" customFormat="1">
      <c r="A141" s="37"/>
    </row>
    <row r="142" spans="1:1" s="38" customFormat="1">
      <c r="A142" s="37"/>
    </row>
    <row r="143" spans="1:1" s="38" customFormat="1">
      <c r="A143" s="37"/>
    </row>
    <row r="144" spans="1:1" s="38" customFormat="1">
      <c r="A144" s="37"/>
    </row>
    <row r="145" spans="1:1" s="38" customFormat="1">
      <c r="A145" s="37"/>
    </row>
    <row r="146" spans="1:1" s="38" customFormat="1">
      <c r="A146" s="37"/>
    </row>
    <row r="147" spans="1:1" s="38" customFormat="1">
      <c r="A147" s="37"/>
    </row>
    <row r="148" spans="1:1" s="38" customFormat="1">
      <c r="A148" s="37"/>
    </row>
    <row r="149" spans="1:1" s="38" customFormat="1">
      <c r="A149" s="37"/>
    </row>
    <row r="150" spans="1:1" s="38" customFormat="1">
      <c r="A150" s="37"/>
    </row>
    <row r="151" spans="1:1" s="38" customFormat="1">
      <c r="A151" s="37"/>
    </row>
    <row r="152" spans="1:1" s="38" customFormat="1">
      <c r="A152" s="37"/>
    </row>
    <row r="153" spans="1:1" s="38" customFormat="1">
      <c r="A153" s="37"/>
    </row>
    <row r="154" spans="1:1" s="38" customFormat="1">
      <c r="A154" s="37"/>
    </row>
    <row r="155" spans="1:1" s="38" customFormat="1">
      <c r="A155" s="37"/>
    </row>
    <row r="156" spans="1:1" s="38" customFormat="1">
      <c r="A156" s="37"/>
    </row>
    <row r="157" spans="1:1" s="38" customFormat="1">
      <c r="A157" s="37"/>
    </row>
    <row r="158" spans="1:1" s="38" customFormat="1">
      <c r="A158" s="37"/>
    </row>
    <row r="159" spans="1:1" s="38" customFormat="1">
      <c r="A159" s="37"/>
    </row>
    <row r="160" spans="1:1" s="38" customFormat="1">
      <c r="A160" s="37"/>
    </row>
    <row r="161" spans="1:1" s="38" customFormat="1">
      <c r="A161" s="37"/>
    </row>
    <row r="162" spans="1:1" s="38" customFormat="1">
      <c r="A162" s="37"/>
    </row>
    <row r="163" spans="1:1" s="38" customFormat="1">
      <c r="A163" s="37"/>
    </row>
    <row r="164" spans="1:1" s="38" customFormat="1">
      <c r="A164" s="37"/>
    </row>
    <row r="165" spans="1:1" s="38" customFormat="1">
      <c r="A165" s="37"/>
    </row>
    <row r="166" spans="1:1" s="38" customFormat="1">
      <c r="A166" s="37"/>
    </row>
    <row r="167" spans="1:1" s="38" customFormat="1">
      <c r="A167" s="37"/>
    </row>
    <row r="168" spans="1:1" s="38" customFormat="1">
      <c r="A168" s="37"/>
    </row>
    <row r="169" spans="1:1" s="38" customFormat="1">
      <c r="A169" s="37"/>
    </row>
    <row r="170" spans="1:1" s="38" customFormat="1">
      <c r="A170" s="37"/>
    </row>
    <row r="171" spans="1:1" s="38" customFormat="1">
      <c r="A171" s="37"/>
    </row>
    <row r="172" spans="1:1" s="38" customFormat="1">
      <c r="A172" s="37"/>
    </row>
    <row r="173" spans="1:1" s="38" customFormat="1">
      <c r="A173" s="37"/>
    </row>
    <row r="174" spans="1:1" s="38" customFormat="1">
      <c r="A174" s="37"/>
    </row>
    <row r="175" spans="1:1" s="38" customFormat="1">
      <c r="A175" s="37"/>
    </row>
    <row r="176" spans="1:1" s="38" customFormat="1">
      <c r="A176" s="37"/>
    </row>
    <row r="177" spans="1:1" s="38" customFormat="1">
      <c r="A177" s="37"/>
    </row>
    <row r="178" spans="1:1" s="38" customFormat="1">
      <c r="A178" s="37"/>
    </row>
    <row r="179" spans="1:1" s="38" customFormat="1">
      <c r="A179" s="37"/>
    </row>
    <row r="180" spans="1:1" s="38" customFormat="1">
      <c r="A180" s="37"/>
    </row>
    <row r="181" spans="1:1" s="38" customFormat="1">
      <c r="A181" s="37"/>
    </row>
    <row r="182" spans="1:1" s="38" customFormat="1">
      <c r="A182" s="37"/>
    </row>
    <row r="183" spans="1:1" s="38" customFormat="1">
      <c r="A183" s="37"/>
    </row>
    <row r="184" spans="1:1" s="38" customFormat="1">
      <c r="A184" s="37"/>
    </row>
    <row r="185" spans="1:1" s="38" customFormat="1">
      <c r="A185" s="37"/>
    </row>
    <row r="186" spans="1:1" s="38" customFormat="1">
      <c r="A186" s="37"/>
    </row>
    <row r="187" spans="1:1" s="38" customFormat="1">
      <c r="A187" s="37"/>
    </row>
    <row r="188" spans="1:1" s="38" customFormat="1">
      <c r="A188" s="37"/>
    </row>
    <row r="189" spans="1:1" s="38" customFormat="1">
      <c r="A189" s="37"/>
    </row>
    <row r="190" spans="1:1" s="38" customFormat="1">
      <c r="A190" s="37"/>
    </row>
    <row r="191" spans="1:1" s="38" customFormat="1">
      <c r="A191" s="37"/>
    </row>
    <row r="192" spans="1:1" s="38" customFormat="1">
      <c r="A192" s="37"/>
    </row>
    <row r="193" spans="1:1" s="38" customFormat="1">
      <c r="A193" s="37"/>
    </row>
    <row r="194" spans="1:1" s="38" customFormat="1">
      <c r="A194" s="37"/>
    </row>
    <row r="195" spans="1:1" s="38" customFormat="1">
      <c r="A195" s="37"/>
    </row>
    <row r="196" spans="1:1" s="38" customFormat="1">
      <c r="A196" s="37"/>
    </row>
    <row r="197" spans="1:1" s="38" customFormat="1">
      <c r="A197" s="37"/>
    </row>
    <row r="198" spans="1:1" s="38" customFormat="1">
      <c r="A198" s="37"/>
    </row>
    <row r="199" spans="1:1" s="38" customFormat="1">
      <c r="A199" s="37"/>
    </row>
    <row r="200" spans="1:1" s="38" customFormat="1">
      <c r="A200" s="37"/>
    </row>
    <row r="201" spans="1:1" s="38" customFormat="1">
      <c r="A201" s="37"/>
    </row>
    <row r="202" spans="1:1" s="38" customFormat="1">
      <c r="A202" s="37"/>
    </row>
    <row r="203" spans="1:1" s="38" customFormat="1">
      <c r="A203" s="37"/>
    </row>
    <row r="204" spans="1:1" s="38" customFormat="1">
      <c r="A204" s="37"/>
    </row>
    <row r="205" spans="1:1" s="38" customFormat="1">
      <c r="A205" s="37"/>
    </row>
    <row r="206" spans="1:1" s="38" customFormat="1">
      <c r="A206" s="37"/>
    </row>
    <row r="207" spans="1:1" s="38" customFormat="1">
      <c r="A207" s="37"/>
    </row>
    <row r="208" spans="1:1" s="38" customFormat="1">
      <c r="A208" s="37"/>
    </row>
    <row r="209" spans="1:1" s="38" customFormat="1">
      <c r="A209" s="37"/>
    </row>
    <row r="210" spans="1:1" s="38" customFormat="1">
      <c r="A210" s="37"/>
    </row>
    <row r="211" spans="1:1" s="38" customFormat="1">
      <c r="A211" s="37"/>
    </row>
    <row r="212" spans="1:1" s="38" customFormat="1">
      <c r="A212" s="37"/>
    </row>
    <row r="213" spans="1:1" s="38" customFormat="1">
      <c r="A213" s="37"/>
    </row>
    <row r="214" spans="1:1" s="38" customFormat="1">
      <c r="A214" s="37"/>
    </row>
    <row r="215" spans="1:1" s="38" customFormat="1">
      <c r="A215" s="37"/>
    </row>
    <row r="216" spans="1:1" s="38" customFormat="1">
      <c r="A216" s="37"/>
    </row>
    <row r="217" spans="1:1" s="38" customFormat="1">
      <c r="A217" s="37"/>
    </row>
    <row r="218" spans="1:1" s="38" customFormat="1">
      <c r="A218" s="37"/>
    </row>
    <row r="219" spans="1:1" s="38" customFormat="1">
      <c r="A219" s="37"/>
    </row>
    <row r="220" spans="1:1" s="38" customFormat="1">
      <c r="A220" s="37"/>
    </row>
    <row r="221" spans="1:1" s="38" customFormat="1">
      <c r="A221" s="37"/>
    </row>
    <row r="222" spans="1:1" s="38" customFormat="1">
      <c r="A222" s="37"/>
    </row>
    <row r="223" spans="1:1" s="38" customFormat="1">
      <c r="A223" s="37"/>
    </row>
    <row r="224" spans="1:1" s="38" customFormat="1">
      <c r="A224" s="37"/>
    </row>
    <row r="225" spans="1:1" s="38" customFormat="1">
      <c r="A225" s="37"/>
    </row>
    <row r="226" spans="1:1" s="38" customFormat="1">
      <c r="A226" s="37"/>
    </row>
    <row r="227" spans="1:1" s="38" customFormat="1">
      <c r="A227" s="37"/>
    </row>
    <row r="228" spans="1:1" s="38" customFormat="1">
      <c r="A228" s="37"/>
    </row>
    <row r="229" spans="1:1" s="38" customFormat="1">
      <c r="A229" s="37"/>
    </row>
    <row r="230" spans="1:1" s="38" customFormat="1">
      <c r="A230" s="37"/>
    </row>
    <row r="231" spans="1:1" s="38" customFormat="1">
      <c r="A231" s="37"/>
    </row>
    <row r="232" spans="1:1" s="38" customFormat="1">
      <c r="A232" s="37"/>
    </row>
    <row r="233" spans="1:1" s="38" customFormat="1">
      <c r="A233" s="37"/>
    </row>
    <row r="234" spans="1:1" s="38" customFormat="1">
      <c r="A234" s="37"/>
    </row>
    <row r="235" spans="1:1" s="38" customFormat="1">
      <c r="A235" s="37"/>
    </row>
    <row r="236" spans="1:1" s="38" customFormat="1">
      <c r="A236" s="37"/>
    </row>
    <row r="237" spans="1:1" s="38" customFormat="1">
      <c r="A237" s="37"/>
    </row>
    <row r="238" spans="1:1" s="38" customFormat="1">
      <c r="A238" s="37"/>
    </row>
    <row r="239" spans="1:1" s="38" customFormat="1">
      <c r="A239" s="37"/>
    </row>
    <row r="240" spans="1:1" s="38" customFormat="1">
      <c r="A240" s="37"/>
    </row>
    <row r="241" spans="1:1" s="38" customFormat="1">
      <c r="A241" s="37"/>
    </row>
    <row r="242" spans="1:1" s="38" customFormat="1">
      <c r="A242" s="37"/>
    </row>
    <row r="243" spans="1:1" s="38" customFormat="1">
      <c r="A243" s="37"/>
    </row>
    <row r="244" spans="1:1" s="38" customFormat="1">
      <c r="A244" s="37"/>
    </row>
    <row r="245" spans="1:1" s="38" customFormat="1">
      <c r="A245" s="37"/>
    </row>
    <row r="246" spans="1:1" s="38" customFormat="1">
      <c r="A246" s="37"/>
    </row>
    <row r="247" spans="1:1" s="38" customFormat="1">
      <c r="A247" s="37"/>
    </row>
    <row r="248" spans="1:1" s="38" customFormat="1">
      <c r="A248" s="37"/>
    </row>
    <row r="249" spans="1:1" s="38" customFormat="1">
      <c r="A249" s="37"/>
    </row>
    <row r="250" spans="1:1" s="38" customFormat="1">
      <c r="A250" s="37"/>
    </row>
    <row r="251" spans="1:1" s="38" customFormat="1">
      <c r="A251" s="37"/>
    </row>
    <row r="252" spans="1:1" s="38" customFormat="1">
      <c r="A252" s="37"/>
    </row>
    <row r="253" spans="1:1" s="38" customFormat="1">
      <c r="A253" s="37"/>
    </row>
    <row r="254" spans="1:1" s="38" customFormat="1">
      <c r="A254" s="37"/>
    </row>
    <row r="255" spans="1:1" s="38" customFormat="1">
      <c r="A255" s="37"/>
    </row>
    <row r="256" spans="1:1" s="38" customFormat="1">
      <c r="A256" s="37"/>
    </row>
    <row r="257" spans="1:1" s="38" customFormat="1">
      <c r="A257" s="37"/>
    </row>
    <row r="258" spans="1:1" s="38" customFormat="1">
      <c r="A258" s="37"/>
    </row>
    <row r="259" spans="1:1" s="38" customFormat="1">
      <c r="A259" s="37"/>
    </row>
    <row r="260" spans="1:1" s="38" customFormat="1">
      <c r="A260" s="37"/>
    </row>
    <row r="261" spans="1:1" s="38" customFormat="1">
      <c r="A261" s="37"/>
    </row>
    <row r="262" spans="1:1" s="38" customFormat="1">
      <c r="A262" s="37"/>
    </row>
    <row r="263" spans="1:1" s="38" customFormat="1">
      <c r="A263" s="37"/>
    </row>
    <row r="264" spans="1:1" s="38" customFormat="1">
      <c r="A264" s="37"/>
    </row>
    <row r="265" spans="1:1" s="38" customFormat="1">
      <c r="A265" s="37"/>
    </row>
    <row r="266" spans="1:1" s="38" customFormat="1">
      <c r="A266" s="37"/>
    </row>
    <row r="267" spans="1:1" s="38" customFormat="1">
      <c r="A267" s="37"/>
    </row>
    <row r="268" spans="1:1" s="38" customFormat="1">
      <c r="A268" s="37"/>
    </row>
    <row r="269" spans="1:1" s="38" customFormat="1">
      <c r="A269" s="37"/>
    </row>
    <row r="270" spans="1:1" s="38" customFormat="1">
      <c r="A270" s="37"/>
    </row>
    <row r="271" spans="1:1" s="38" customFormat="1">
      <c r="A271" s="37"/>
    </row>
    <row r="272" spans="1:1" s="38" customFormat="1">
      <c r="A272" s="37"/>
    </row>
    <row r="273" spans="1:1" s="38" customFormat="1">
      <c r="A273" s="37"/>
    </row>
    <row r="274" spans="1:1" s="38" customFormat="1">
      <c r="A274" s="37"/>
    </row>
    <row r="275" spans="1:1" s="38" customFormat="1">
      <c r="A275" s="37"/>
    </row>
    <row r="276" spans="1:1" s="38" customFormat="1">
      <c r="A276" s="37"/>
    </row>
    <row r="277" spans="1:1" s="38" customFormat="1">
      <c r="A277" s="37"/>
    </row>
    <row r="278" spans="1:1" s="38" customFormat="1">
      <c r="A278" s="37"/>
    </row>
    <row r="279" spans="1:1" s="38" customFormat="1">
      <c r="A279" s="37"/>
    </row>
    <row r="280" spans="1:1" s="38" customFormat="1">
      <c r="A280" s="37"/>
    </row>
    <row r="281" spans="1:1" s="38" customFormat="1">
      <c r="A281" s="37"/>
    </row>
    <row r="282" spans="1:1" s="38" customFormat="1">
      <c r="A282" s="37"/>
    </row>
    <row r="283" spans="1:1" s="38" customFormat="1">
      <c r="A283" s="37"/>
    </row>
    <row r="284" spans="1:1" s="38" customFormat="1">
      <c r="A284" s="37"/>
    </row>
    <row r="285" spans="1:1" s="38" customFormat="1">
      <c r="A285" s="37"/>
    </row>
    <row r="286" spans="1:1" s="38" customFormat="1">
      <c r="A286" s="37"/>
    </row>
    <row r="287" spans="1:1" s="38" customFormat="1">
      <c r="A287" s="37"/>
    </row>
    <row r="288" spans="1:1" s="38" customFormat="1">
      <c r="A288" s="37"/>
    </row>
    <row r="289" spans="1:1" s="38" customFormat="1">
      <c r="A289" s="37"/>
    </row>
    <row r="290" spans="1:1" s="38" customFormat="1">
      <c r="A290" s="37"/>
    </row>
    <row r="291" spans="1:1" s="38" customFormat="1">
      <c r="A291" s="37"/>
    </row>
    <row r="292" spans="1:1" s="38" customFormat="1">
      <c r="A292" s="37"/>
    </row>
    <row r="293" spans="1:1" s="38" customFormat="1">
      <c r="A293" s="37"/>
    </row>
    <row r="294" spans="1:1" s="38" customFormat="1">
      <c r="A294" s="37"/>
    </row>
    <row r="295" spans="1:1" s="38" customFormat="1">
      <c r="A295" s="37"/>
    </row>
    <row r="296" spans="1:1" s="38" customFormat="1">
      <c r="A296" s="37"/>
    </row>
    <row r="297" spans="1:1" s="38" customFormat="1">
      <c r="A297" s="37"/>
    </row>
    <row r="298" spans="1:1" s="38" customFormat="1">
      <c r="A298" s="37"/>
    </row>
    <row r="299" spans="1:1" s="38" customFormat="1">
      <c r="A299" s="37"/>
    </row>
    <row r="300" spans="1:1" s="38" customFormat="1">
      <c r="A300" s="37"/>
    </row>
    <row r="301" spans="1:1" s="38" customFormat="1">
      <c r="A301" s="37"/>
    </row>
    <row r="302" spans="1:1" s="38" customFormat="1">
      <c r="A302" s="37"/>
    </row>
    <row r="303" spans="1:1" s="38" customFormat="1">
      <c r="A303" s="37"/>
    </row>
    <row r="304" spans="1:1" s="38" customFormat="1">
      <c r="A304" s="37"/>
    </row>
    <row r="305" spans="1:1" s="38" customFormat="1">
      <c r="A305" s="37"/>
    </row>
    <row r="306" spans="1:1" s="38" customFormat="1">
      <c r="A306" s="37"/>
    </row>
    <row r="307" spans="1:1" s="38" customFormat="1">
      <c r="A307" s="37"/>
    </row>
    <row r="308" spans="1:1" s="38" customFormat="1">
      <c r="A308" s="37"/>
    </row>
    <row r="309" spans="1:1" s="38" customFormat="1">
      <c r="A309" s="37"/>
    </row>
    <row r="310" spans="1:1" s="38" customFormat="1">
      <c r="A310" s="37"/>
    </row>
    <row r="311" spans="1:1" s="38" customFormat="1">
      <c r="A311" s="37"/>
    </row>
    <row r="312" spans="1:1" s="38" customFormat="1">
      <c r="A312" s="37"/>
    </row>
    <row r="313" spans="1:1" s="38" customFormat="1">
      <c r="A313" s="37"/>
    </row>
    <row r="314" spans="1:1" s="38" customFormat="1">
      <c r="A314" s="37"/>
    </row>
    <row r="315" spans="1:1" s="38" customFormat="1">
      <c r="A315" s="37"/>
    </row>
    <row r="316" spans="1:1" s="38" customFormat="1">
      <c r="A316" s="37"/>
    </row>
    <row r="317" spans="1:1" s="38" customFormat="1">
      <c r="A317" s="37"/>
    </row>
    <row r="318" spans="1:1" s="38" customFormat="1">
      <c r="A318" s="37"/>
    </row>
    <row r="319" spans="1:1" s="38" customFormat="1">
      <c r="A319" s="37"/>
    </row>
    <row r="320" spans="1:1" s="38" customFormat="1">
      <c r="A320" s="37"/>
    </row>
    <row r="321" spans="1:1" s="38" customFormat="1">
      <c r="A321" s="37"/>
    </row>
    <row r="322" spans="1:1" s="38" customFormat="1">
      <c r="A322" s="37"/>
    </row>
    <row r="323" spans="1:1" s="38" customFormat="1">
      <c r="A323" s="37"/>
    </row>
    <row r="324" spans="1:1" s="38" customFormat="1">
      <c r="A324" s="37"/>
    </row>
    <row r="325" spans="1:1" s="38" customFormat="1">
      <c r="A325" s="37"/>
    </row>
    <row r="326" spans="1:1" s="38" customFormat="1">
      <c r="A326" s="37"/>
    </row>
    <row r="327" spans="1:1" s="38" customFormat="1">
      <c r="A327" s="37"/>
    </row>
    <row r="328" spans="1:1" s="38" customFormat="1">
      <c r="A328" s="37"/>
    </row>
    <row r="329" spans="1:1" s="38" customFormat="1">
      <c r="A329" s="37"/>
    </row>
    <row r="330" spans="1:1" s="38" customFormat="1">
      <c r="A330" s="37"/>
    </row>
    <row r="331" spans="1:1" s="38" customFormat="1">
      <c r="A331" s="37"/>
    </row>
    <row r="332" spans="1:1" s="38" customFormat="1">
      <c r="A332" s="37"/>
    </row>
    <row r="333" spans="1:1" s="38" customFormat="1">
      <c r="A333" s="37"/>
    </row>
    <row r="334" spans="1:1" s="38" customFormat="1">
      <c r="A334" s="37"/>
    </row>
    <row r="335" spans="1:1" s="38" customFormat="1">
      <c r="A335" s="37"/>
    </row>
    <row r="336" spans="1:1" s="38" customFormat="1">
      <c r="A336" s="37"/>
    </row>
    <row r="337" spans="1:1" s="38" customFormat="1">
      <c r="A337" s="37"/>
    </row>
    <row r="338" spans="1:1" s="38" customFormat="1">
      <c r="A338" s="37"/>
    </row>
    <row r="339" spans="1:1" s="38" customFormat="1">
      <c r="A339" s="37"/>
    </row>
    <row r="340" spans="1:1" s="38" customFormat="1">
      <c r="A340" s="37"/>
    </row>
    <row r="341" spans="1:1" s="38" customFormat="1">
      <c r="A341" s="37"/>
    </row>
    <row r="342" spans="1:1" s="38" customFormat="1">
      <c r="A342" s="37"/>
    </row>
    <row r="343" spans="1:1" s="38" customFormat="1">
      <c r="A343" s="37"/>
    </row>
    <row r="344" spans="1:1" s="38" customFormat="1">
      <c r="A344" s="37"/>
    </row>
    <row r="345" spans="1:1" s="38" customFormat="1">
      <c r="A345" s="37"/>
    </row>
    <row r="346" spans="1:1" s="38" customFormat="1">
      <c r="A346" s="37"/>
    </row>
    <row r="347" spans="1:1" s="38" customFormat="1">
      <c r="A347" s="37"/>
    </row>
    <row r="348" spans="1:1" s="38" customFormat="1">
      <c r="A348" s="37"/>
    </row>
    <row r="349" spans="1:1" s="38" customFormat="1">
      <c r="A349" s="37"/>
    </row>
    <row r="350" spans="1:1" s="38" customFormat="1">
      <c r="A350" s="37"/>
    </row>
    <row r="351" spans="1:1" s="38" customFormat="1">
      <c r="A351" s="37"/>
    </row>
    <row r="352" spans="1:1" s="38" customFormat="1">
      <c r="A352" s="37"/>
    </row>
    <row r="353" spans="1:1" s="38" customFormat="1">
      <c r="A353" s="37"/>
    </row>
    <row r="354" spans="1:1" s="38" customFormat="1">
      <c r="A354" s="37"/>
    </row>
    <row r="355" spans="1:1" s="38" customFormat="1">
      <c r="A355" s="37"/>
    </row>
    <row r="356" spans="1:1" s="38" customFormat="1">
      <c r="A356" s="37"/>
    </row>
    <row r="357" spans="1:1" s="38" customFormat="1">
      <c r="A357" s="37"/>
    </row>
    <row r="358" spans="1:1" s="38" customFormat="1">
      <c r="A358" s="37"/>
    </row>
    <row r="359" spans="1:1" s="38" customFormat="1">
      <c r="A359" s="37"/>
    </row>
    <row r="360" spans="1:1" s="38" customFormat="1">
      <c r="A360" s="37"/>
    </row>
    <row r="361" spans="1:1" s="38" customFormat="1">
      <c r="A361" s="37"/>
    </row>
    <row r="362" spans="1:1" s="38" customFormat="1">
      <c r="A362" s="37"/>
    </row>
    <row r="363" spans="1:1" s="38" customFormat="1">
      <c r="A363" s="37"/>
    </row>
    <row r="364" spans="1:1" s="38" customFormat="1">
      <c r="A364" s="37"/>
    </row>
    <row r="365" spans="1:1" s="38" customFormat="1">
      <c r="A365" s="37"/>
    </row>
    <row r="366" spans="1:1" s="38" customFormat="1">
      <c r="A366" s="37"/>
    </row>
    <row r="367" spans="1:1" s="38" customFormat="1">
      <c r="A367" s="37"/>
    </row>
    <row r="368" spans="1:1" s="38" customFormat="1">
      <c r="A368" s="37"/>
    </row>
    <row r="369" spans="1:1" s="38" customFormat="1">
      <c r="A369" s="37"/>
    </row>
    <row r="370" spans="1:1" s="38" customFormat="1">
      <c r="A370" s="37"/>
    </row>
    <row r="371" spans="1:1" s="38" customFormat="1">
      <c r="A371" s="37"/>
    </row>
    <row r="372" spans="1:1" s="38" customFormat="1">
      <c r="A372" s="37"/>
    </row>
    <row r="373" spans="1:1" s="38" customFormat="1">
      <c r="A373" s="37"/>
    </row>
    <row r="374" spans="1:1" s="38" customFormat="1">
      <c r="A374" s="37"/>
    </row>
    <row r="375" spans="1:1" s="38" customFormat="1">
      <c r="A375" s="37"/>
    </row>
    <row r="376" spans="1:1" s="38" customFormat="1">
      <c r="A376" s="37"/>
    </row>
    <row r="377" spans="1:1" s="38" customFormat="1">
      <c r="A377" s="37"/>
    </row>
    <row r="378" spans="1:1" s="38" customFormat="1">
      <c r="A378" s="37"/>
    </row>
    <row r="379" spans="1:1" s="38" customFormat="1">
      <c r="A379" s="37"/>
    </row>
  </sheetData>
  <mergeCells count="21">
    <mergeCell ref="T16:V16"/>
    <mergeCell ref="T17:V17"/>
    <mergeCell ref="S4:T4"/>
    <mergeCell ref="U4:V4"/>
    <mergeCell ref="G4:I4"/>
    <mergeCell ref="J4:K4"/>
    <mergeCell ref="P4:R4"/>
    <mergeCell ref="A11:A12"/>
    <mergeCell ref="B11:B12"/>
    <mergeCell ref="C11:C12"/>
    <mergeCell ref="F4:F5"/>
    <mergeCell ref="L4:O4"/>
    <mergeCell ref="X4:X5"/>
    <mergeCell ref="A9:A10"/>
    <mergeCell ref="B9:B10"/>
    <mergeCell ref="C9:C10"/>
    <mergeCell ref="A1:X1"/>
    <mergeCell ref="A2:X2"/>
    <mergeCell ref="A4:A5"/>
    <mergeCell ref="B4:D4"/>
    <mergeCell ref="E4:E5"/>
  </mergeCells>
  <pageMargins left="0" right="0" top="1" bottom="1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90"/>
  <sheetViews>
    <sheetView topLeftCell="E7" workbookViewId="0">
      <pane xSplit="1" topLeftCell="N1" activePane="topRight" state="frozen"/>
      <selection activeCell="E4" sqref="E4"/>
      <selection pane="topRight" activeCell="P20" sqref="P20"/>
    </sheetView>
  </sheetViews>
  <sheetFormatPr defaultColWidth="11" defaultRowHeight="20.399999999999999"/>
  <cols>
    <col min="1" max="1" width="4.19921875" style="100" bestFit="1" customWidth="1"/>
    <col min="2" max="2" width="11" style="41" customWidth="1"/>
    <col min="3" max="3" width="13" style="41" bestFit="1" customWidth="1"/>
    <col min="4" max="4" width="12.5" style="41" customWidth="1"/>
    <col min="5" max="5" width="53.5" style="41" customWidth="1"/>
    <col min="6" max="6" width="8.8984375" style="41" customWidth="1"/>
    <col min="7" max="7" width="11.19921875" style="41" bestFit="1" customWidth="1"/>
    <col min="8" max="8" width="8.8984375" style="41" bestFit="1" customWidth="1"/>
    <col min="9" max="9" width="11.19921875" style="41" bestFit="1" customWidth="1"/>
    <col min="10" max="10" width="12.09765625" style="41" customWidth="1"/>
    <col min="11" max="11" width="11.19921875" style="41" customWidth="1"/>
    <col min="12" max="12" width="11.69921875" style="41" customWidth="1"/>
    <col min="13" max="13" width="4.8984375" style="41" bestFit="1" customWidth="1"/>
    <col min="14" max="14" width="9.3984375" style="41" bestFit="1" customWidth="1"/>
    <col min="15" max="15" width="11.8984375" style="41" customWidth="1"/>
    <col min="16" max="16" width="11.19921875" style="41" customWidth="1"/>
    <col min="17" max="17" width="6" style="41" customWidth="1"/>
    <col min="18" max="18" width="12.5" style="41" customWidth="1"/>
    <col min="19" max="19" width="11" style="41" customWidth="1"/>
    <col min="20" max="20" width="12.5" style="41" customWidth="1"/>
    <col min="21" max="21" width="11.09765625" style="41" customWidth="1"/>
    <col min="22" max="22" width="12.5" style="41" customWidth="1"/>
    <col min="23" max="23" width="19.69921875" style="41" customWidth="1"/>
    <col min="24" max="24" width="6.69921875" style="41" customWidth="1"/>
    <col min="25" max="252" width="11" style="41"/>
    <col min="253" max="254" width="11" style="41" customWidth="1"/>
    <col min="255" max="255" width="12.59765625" style="41" customWidth="1"/>
    <col min="256" max="16384" width="11" style="41"/>
  </cols>
  <sheetData>
    <row r="1" spans="1:30" s="103" customFormat="1" ht="120.75" customHeight="1">
      <c r="A1" s="1501" t="s">
        <v>256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  <c r="W1" s="1270"/>
      <c r="X1" s="1270"/>
    </row>
    <row r="2" spans="1:30" s="103" customFormat="1" ht="18" customHeight="1">
      <c r="A2" s="1270"/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</row>
    <row r="3" spans="1:30" s="62" customFormat="1" ht="26.2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S3" s="147"/>
      <c r="T3" s="147"/>
      <c r="U3" s="147"/>
      <c r="V3" s="147" t="s">
        <v>80</v>
      </c>
      <c r="W3" s="359"/>
      <c r="X3" s="359"/>
      <c r="Y3" s="360"/>
      <c r="Z3" s="360"/>
      <c r="AA3" s="360"/>
      <c r="AB3" s="360"/>
      <c r="AC3" s="360"/>
      <c r="AD3" s="360"/>
    </row>
    <row r="4" spans="1:30" s="62" customFormat="1" ht="51.75" customHeight="1" thickTop="1" thickBot="1">
      <c r="A4" s="1271" t="s">
        <v>42</v>
      </c>
      <c r="B4" s="1273" t="s">
        <v>162</v>
      </c>
      <c r="C4" s="1274"/>
      <c r="D4" s="1275"/>
      <c r="E4" s="1276" t="s">
        <v>46</v>
      </c>
      <c r="F4" s="1278" t="s">
        <v>84</v>
      </c>
      <c r="G4" s="1280" t="s">
        <v>62</v>
      </c>
      <c r="H4" s="1281"/>
      <c r="I4" s="1282"/>
      <c r="J4" s="1280" t="s">
        <v>239</v>
      </c>
      <c r="K4" s="1282"/>
      <c r="L4" s="1507" t="s">
        <v>240</v>
      </c>
      <c r="M4" s="1508"/>
      <c r="N4" s="1508"/>
      <c r="O4" s="1509"/>
      <c r="P4" s="1507" t="s">
        <v>241</v>
      </c>
      <c r="Q4" s="1508"/>
      <c r="R4" s="1509"/>
      <c r="S4" s="1505" t="s">
        <v>242</v>
      </c>
      <c r="T4" s="1506"/>
      <c r="U4" s="1505" t="s">
        <v>243</v>
      </c>
      <c r="V4" s="1506"/>
      <c r="W4" s="424" t="s">
        <v>257</v>
      </c>
      <c r="X4" s="1290" t="s">
        <v>45</v>
      </c>
    </row>
    <row r="5" spans="1:30" s="62" customFormat="1" ht="18.75" customHeight="1" thickBot="1">
      <c r="A5" s="1272"/>
      <c r="B5" s="379" t="s">
        <v>163</v>
      </c>
      <c r="C5" s="380" t="s">
        <v>164</v>
      </c>
      <c r="D5" s="379" t="s">
        <v>165</v>
      </c>
      <c r="E5" s="1277"/>
      <c r="F5" s="1279"/>
      <c r="G5" s="347" t="s">
        <v>166</v>
      </c>
      <c r="H5" s="348" t="s">
        <v>167</v>
      </c>
      <c r="I5" s="349" t="s">
        <v>43</v>
      </c>
      <c r="J5" s="347" t="s">
        <v>168</v>
      </c>
      <c r="K5" s="420" t="s">
        <v>245</v>
      </c>
      <c r="L5" s="335" t="s">
        <v>168</v>
      </c>
      <c r="M5" s="471" t="s">
        <v>138</v>
      </c>
      <c r="N5" s="353" t="s">
        <v>43</v>
      </c>
      <c r="O5" s="336" t="s">
        <v>246</v>
      </c>
      <c r="P5" s="347" t="s">
        <v>166</v>
      </c>
      <c r="Q5" s="354" t="s">
        <v>138</v>
      </c>
      <c r="R5" s="354" t="s">
        <v>43</v>
      </c>
      <c r="S5" s="342" t="s">
        <v>166</v>
      </c>
      <c r="T5" s="343" t="s">
        <v>247</v>
      </c>
      <c r="U5" s="342" t="s">
        <v>166</v>
      </c>
      <c r="V5" s="343" t="s">
        <v>247</v>
      </c>
      <c r="W5" s="381" t="s">
        <v>168</v>
      </c>
      <c r="X5" s="1291"/>
    </row>
    <row r="6" spans="1:30" s="174" customFormat="1" ht="25.8" thickTop="1" thickBot="1">
      <c r="A6" s="287">
        <v>1</v>
      </c>
      <c r="B6" s="286">
        <v>2</v>
      </c>
      <c r="C6" s="287">
        <v>3</v>
      </c>
      <c r="D6" s="287">
        <v>4</v>
      </c>
      <c r="E6" s="294">
        <v>5</v>
      </c>
      <c r="F6" s="286">
        <v>6</v>
      </c>
      <c r="G6" s="286">
        <v>7</v>
      </c>
      <c r="H6" s="313">
        <v>8</v>
      </c>
      <c r="I6" s="344" t="s">
        <v>169</v>
      </c>
      <c r="J6" s="295">
        <v>10</v>
      </c>
      <c r="K6" s="314" t="s">
        <v>248</v>
      </c>
      <c r="L6" s="295">
        <v>12</v>
      </c>
      <c r="M6" s="311">
        <v>13</v>
      </c>
      <c r="N6" s="294">
        <v>14</v>
      </c>
      <c r="O6" s="344" t="s">
        <v>249</v>
      </c>
      <c r="P6" s="286">
        <v>16</v>
      </c>
      <c r="Q6" s="350">
        <v>17</v>
      </c>
      <c r="R6" s="350" t="s">
        <v>250</v>
      </c>
      <c r="S6" s="295">
        <v>19</v>
      </c>
      <c r="T6" s="344" t="s">
        <v>251</v>
      </c>
      <c r="U6" s="295">
        <v>21</v>
      </c>
      <c r="V6" s="344" t="s">
        <v>252</v>
      </c>
      <c r="W6" s="287">
        <v>23</v>
      </c>
      <c r="X6" s="288">
        <v>24</v>
      </c>
    </row>
    <row r="7" spans="1:30" s="67" customFormat="1" ht="28.5" customHeight="1" thickTop="1" thickBot="1">
      <c r="A7" s="425"/>
      <c r="B7" s="426"/>
      <c r="C7" s="426"/>
      <c r="D7" s="426"/>
      <c r="E7" s="427" t="s">
        <v>253</v>
      </c>
      <c r="F7" s="472">
        <f>F8</f>
        <v>5</v>
      </c>
      <c r="G7" s="435">
        <f>G8</f>
        <v>14938.27</v>
      </c>
      <c r="H7" s="430">
        <f>H8</f>
        <v>0</v>
      </c>
      <c r="I7" s="432">
        <f>I8</f>
        <v>14938.27</v>
      </c>
      <c r="J7" s="429">
        <f>J8</f>
        <v>14931.82</v>
      </c>
      <c r="K7" s="432"/>
      <c r="L7" s="429">
        <f>L8</f>
        <v>4150</v>
      </c>
      <c r="M7" s="432">
        <f>M8</f>
        <v>0</v>
      </c>
      <c r="N7" s="430">
        <f>N8</f>
        <v>4150</v>
      </c>
      <c r="O7" s="434">
        <v>0.35</v>
      </c>
      <c r="P7" s="435">
        <f>P8</f>
        <v>3000</v>
      </c>
      <c r="Q7" s="430">
        <f>Q8</f>
        <v>0</v>
      </c>
      <c r="R7" s="436">
        <f>R8</f>
        <v>3000</v>
      </c>
      <c r="S7" s="429">
        <f>S8</f>
        <v>7788.27</v>
      </c>
      <c r="T7" s="473">
        <f>(N7+R7)/I7</f>
        <v>0.47863641506011068</v>
      </c>
      <c r="U7" s="429">
        <f>U8</f>
        <v>7781.82</v>
      </c>
      <c r="V7" s="473">
        <f>(N7+R7)/J7</f>
        <v>0.47884316848180597</v>
      </c>
      <c r="W7" s="435">
        <f>W8</f>
        <v>4000</v>
      </c>
      <c r="X7" s="474"/>
      <c r="Y7" s="70"/>
    </row>
    <row r="8" spans="1:30" s="27" customFormat="1" ht="24" customHeight="1">
      <c r="A8" s="468"/>
      <c r="B8" s="302"/>
      <c r="C8" s="467"/>
      <c r="D8" s="303"/>
      <c r="E8" s="442" t="s">
        <v>127</v>
      </c>
      <c r="F8" s="475">
        <f>COUNT(A9:A13)</f>
        <v>5</v>
      </c>
      <c r="G8" s="476">
        <f>SUM(G9:G13)</f>
        <v>14938.27</v>
      </c>
      <c r="H8" s="477">
        <f>SUM(H9:H13)</f>
        <v>0</v>
      </c>
      <c r="I8" s="478">
        <f>SUM(I9:I13)</f>
        <v>14938.27</v>
      </c>
      <c r="J8" s="479">
        <f>SUM(J9:J13)</f>
        <v>14931.82</v>
      </c>
      <c r="K8" s="478"/>
      <c r="L8" s="476">
        <f>SUM(L9:L13)</f>
        <v>4150</v>
      </c>
      <c r="M8" s="477">
        <f>SUM(M9:M13)</f>
        <v>0</v>
      </c>
      <c r="N8" s="477">
        <f>SUM(N9:N13)</f>
        <v>4150</v>
      </c>
      <c r="O8" s="480">
        <v>0.35</v>
      </c>
      <c r="P8" s="476">
        <f>SUM(P9:P13)</f>
        <v>3000</v>
      </c>
      <c r="Q8" s="477">
        <f>SUM(Q9:Q13)</f>
        <v>0</v>
      </c>
      <c r="R8" s="478">
        <f>SUM(R9:R13)</f>
        <v>3000</v>
      </c>
      <c r="S8" s="479">
        <f>SUM(S9:S13)</f>
        <v>7788.27</v>
      </c>
      <c r="T8" s="481"/>
      <c r="U8" s="479">
        <f>SUM(U9:U13)</f>
        <v>7781.82</v>
      </c>
      <c r="V8" s="481"/>
      <c r="W8" s="476">
        <f>SUM(W9:W13)</f>
        <v>4000</v>
      </c>
      <c r="X8" s="482"/>
      <c r="Y8" s="25"/>
      <c r="Z8" s="26"/>
    </row>
    <row r="9" spans="1:30" s="27" customFormat="1">
      <c r="A9" s="282">
        <v>1</v>
      </c>
      <c r="B9" s="297" t="s">
        <v>75</v>
      </c>
      <c r="C9" s="167" t="s">
        <v>258</v>
      </c>
      <c r="D9" s="298" t="s">
        <v>6</v>
      </c>
      <c r="E9" s="300" t="s">
        <v>259</v>
      </c>
      <c r="F9" s="299" t="s">
        <v>18</v>
      </c>
      <c r="G9" s="337">
        <v>3170</v>
      </c>
      <c r="H9" s="338"/>
      <c r="I9" s="385">
        <f>G9+H9</f>
        <v>3170</v>
      </c>
      <c r="J9" s="483">
        <v>3170</v>
      </c>
      <c r="K9" s="448">
        <v>1</v>
      </c>
      <c r="L9" s="483">
        <v>630</v>
      </c>
      <c r="M9" s="484"/>
      <c r="N9" s="484">
        <f>L9+M9</f>
        <v>630</v>
      </c>
      <c r="O9" s="448">
        <v>0.2</v>
      </c>
      <c r="P9" s="483">
        <v>600</v>
      </c>
      <c r="Q9" s="486"/>
      <c r="R9" s="487">
        <f>P9+Q9</f>
        <v>600</v>
      </c>
      <c r="S9" s="383">
        <f>G9-L9-P9</f>
        <v>1940</v>
      </c>
      <c r="T9" s="448">
        <v>0.39</v>
      </c>
      <c r="U9" s="383">
        <f>J9-L9-P9</f>
        <v>1940</v>
      </c>
      <c r="V9" s="448">
        <v>0.19</v>
      </c>
      <c r="W9" s="483">
        <f>800+50</f>
        <v>850</v>
      </c>
      <c r="X9" s="407"/>
      <c r="Y9" s="25"/>
      <c r="Z9" s="26"/>
    </row>
    <row r="10" spans="1:30" s="27" customFormat="1">
      <c r="A10" s="282">
        <f>A9+1</f>
        <v>2</v>
      </c>
      <c r="B10" s="297" t="s">
        <v>75</v>
      </c>
      <c r="C10" s="167" t="s">
        <v>260</v>
      </c>
      <c r="D10" s="298" t="s">
        <v>6</v>
      </c>
      <c r="E10" s="300" t="s">
        <v>261</v>
      </c>
      <c r="F10" s="299" t="s">
        <v>18</v>
      </c>
      <c r="G10" s="337">
        <v>2929.27</v>
      </c>
      <c r="H10" s="338"/>
      <c r="I10" s="385">
        <f>G10+H10</f>
        <v>2929.27</v>
      </c>
      <c r="J10" s="483">
        <v>2929.27</v>
      </c>
      <c r="K10" s="448">
        <v>1</v>
      </c>
      <c r="L10" s="483">
        <v>1030</v>
      </c>
      <c r="M10" s="484"/>
      <c r="N10" s="484">
        <f>L10+M10</f>
        <v>1030</v>
      </c>
      <c r="O10" s="448">
        <v>0.35</v>
      </c>
      <c r="P10" s="483">
        <v>600</v>
      </c>
      <c r="Q10" s="486"/>
      <c r="R10" s="487">
        <f>P10+Q10</f>
        <v>600</v>
      </c>
      <c r="S10" s="383">
        <f>G10-L10-P10</f>
        <v>1299.27</v>
      </c>
      <c r="T10" s="448">
        <v>0.56000000000000005</v>
      </c>
      <c r="U10" s="383">
        <f>J10-L10-P10</f>
        <v>1299.27</v>
      </c>
      <c r="V10" s="448">
        <v>0.2</v>
      </c>
      <c r="W10" s="483">
        <f>800+50</f>
        <v>850</v>
      </c>
      <c r="X10" s="407"/>
      <c r="Y10" s="25"/>
      <c r="Z10" s="26"/>
    </row>
    <row r="11" spans="1:30" s="27" customFormat="1">
      <c r="A11" s="282">
        <f>A10+1</f>
        <v>3</v>
      </c>
      <c r="B11" s="297" t="s">
        <v>75</v>
      </c>
      <c r="C11" s="167" t="s">
        <v>262</v>
      </c>
      <c r="D11" s="298" t="s">
        <v>6</v>
      </c>
      <c r="E11" s="300" t="s">
        <v>263</v>
      </c>
      <c r="F11" s="299" t="s">
        <v>18</v>
      </c>
      <c r="G11" s="337">
        <v>2937</v>
      </c>
      <c r="H11" s="338"/>
      <c r="I11" s="385">
        <f>G11+H11</f>
        <v>2937</v>
      </c>
      <c r="J11" s="483">
        <v>2936.55</v>
      </c>
      <c r="K11" s="448">
        <v>1</v>
      </c>
      <c r="L11" s="483">
        <v>630</v>
      </c>
      <c r="M11" s="484"/>
      <c r="N11" s="484">
        <f>L11+M11</f>
        <v>630</v>
      </c>
      <c r="O11" s="448">
        <v>0.21</v>
      </c>
      <c r="P11" s="483">
        <v>600</v>
      </c>
      <c r="Q11" s="486"/>
      <c r="R11" s="487">
        <f>P11+Q11</f>
        <v>600</v>
      </c>
      <c r="S11" s="383">
        <f>G11-L11-P11</f>
        <v>1707</v>
      </c>
      <c r="T11" s="448">
        <v>0.42</v>
      </c>
      <c r="U11" s="383">
        <f>J11-L11-P11</f>
        <v>1706.5500000000002</v>
      </c>
      <c r="V11" s="448">
        <v>0.2</v>
      </c>
      <c r="W11" s="483">
        <v>600</v>
      </c>
      <c r="X11" s="407"/>
      <c r="Y11" s="25"/>
      <c r="Z11" s="26"/>
    </row>
    <row r="12" spans="1:30" s="27" customFormat="1">
      <c r="A12" s="282">
        <f>A11+1</f>
        <v>4</v>
      </c>
      <c r="B12" s="297" t="s">
        <v>75</v>
      </c>
      <c r="C12" s="167" t="s">
        <v>264</v>
      </c>
      <c r="D12" s="298" t="s">
        <v>6</v>
      </c>
      <c r="E12" s="300" t="s">
        <v>265</v>
      </c>
      <c r="F12" s="299" t="s">
        <v>18</v>
      </c>
      <c r="G12" s="337">
        <v>2951</v>
      </c>
      <c r="H12" s="338"/>
      <c r="I12" s="385">
        <f>G12+H12</f>
        <v>2951</v>
      </c>
      <c r="J12" s="393">
        <v>2945</v>
      </c>
      <c r="K12" s="448">
        <v>1</v>
      </c>
      <c r="L12" s="483">
        <v>830</v>
      </c>
      <c r="M12" s="486"/>
      <c r="N12" s="484">
        <f>L12+M12</f>
        <v>830</v>
      </c>
      <c r="O12" s="448">
        <v>0.28000000000000003</v>
      </c>
      <c r="P12" s="483">
        <v>600</v>
      </c>
      <c r="Q12" s="486"/>
      <c r="R12" s="487">
        <f>P12+Q12</f>
        <v>600</v>
      </c>
      <c r="S12" s="383">
        <f>G12-L12-P12</f>
        <v>1521</v>
      </c>
      <c r="T12" s="448">
        <v>0.48</v>
      </c>
      <c r="U12" s="383">
        <f>J12-L12-P12</f>
        <v>1515</v>
      </c>
      <c r="V12" s="448">
        <v>0.2</v>
      </c>
      <c r="W12" s="483">
        <f>800+50</f>
        <v>850</v>
      </c>
      <c r="X12" s="407"/>
      <c r="Y12" s="25"/>
      <c r="Z12" s="26"/>
    </row>
    <row r="13" spans="1:30" s="27" customFormat="1">
      <c r="A13" s="282">
        <f>A12+1</f>
        <v>5</v>
      </c>
      <c r="B13" s="301" t="s">
        <v>75</v>
      </c>
      <c r="C13" s="167" t="s">
        <v>266</v>
      </c>
      <c r="D13" s="298" t="s">
        <v>6</v>
      </c>
      <c r="E13" s="300" t="s">
        <v>267</v>
      </c>
      <c r="F13" s="299" t="s">
        <v>18</v>
      </c>
      <c r="G13" s="337">
        <v>2951</v>
      </c>
      <c r="H13" s="338"/>
      <c r="I13" s="385">
        <f>G13+H13</f>
        <v>2951</v>
      </c>
      <c r="J13" s="483">
        <v>2951</v>
      </c>
      <c r="K13" s="448">
        <v>1</v>
      </c>
      <c r="L13" s="483">
        <v>1030</v>
      </c>
      <c r="M13" s="486"/>
      <c r="N13" s="484">
        <f>L13+M13</f>
        <v>1030</v>
      </c>
      <c r="O13" s="448">
        <v>0.55000000000000004</v>
      </c>
      <c r="P13" s="483">
        <v>600</v>
      </c>
      <c r="Q13" s="486"/>
      <c r="R13" s="487">
        <f>P13+Q13</f>
        <v>600</v>
      </c>
      <c r="S13" s="383">
        <f>G13-L13-P13</f>
        <v>1321</v>
      </c>
      <c r="T13" s="448">
        <v>0.76</v>
      </c>
      <c r="U13" s="383">
        <f>J13-L13-P13</f>
        <v>1321</v>
      </c>
      <c r="V13" s="448">
        <v>0.2</v>
      </c>
      <c r="W13" s="483">
        <f>800+50</f>
        <v>850</v>
      </c>
      <c r="X13" s="407"/>
      <c r="Y13" s="25"/>
      <c r="Z13" s="26"/>
    </row>
    <row r="14" spans="1:30" s="27" customFormat="1" ht="25.2" thickBot="1">
      <c r="A14" s="80"/>
      <c r="B14" s="87"/>
      <c r="C14" s="89"/>
      <c r="D14" s="88"/>
      <c r="E14" s="83"/>
      <c r="F14" s="304"/>
      <c r="G14" s="339"/>
      <c r="H14" s="340"/>
      <c r="I14" s="341"/>
      <c r="J14" s="488"/>
      <c r="K14" s="489"/>
      <c r="L14" s="488"/>
      <c r="M14" s="490"/>
      <c r="N14" s="490"/>
      <c r="O14" s="489"/>
      <c r="P14" s="488"/>
      <c r="Q14" s="490"/>
      <c r="R14" s="490"/>
      <c r="S14" s="488"/>
      <c r="T14" s="489"/>
      <c r="U14" s="488"/>
      <c r="V14" s="489"/>
      <c r="W14" s="491"/>
      <c r="X14" s="492"/>
      <c r="Y14" s="74"/>
      <c r="Z14" s="26"/>
    </row>
    <row r="15" spans="1:30" s="27" customFormat="1" ht="21.6" thickTop="1">
      <c r="A15" s="90"/>
      <c r="B15" s="91"/>
      <c r="C15" s="91"/>
      <c r="D15" s="91"/>
      <c r="E15" s="92"/>
      <c r="F15" s="93"/>
      <c r="G15" s="94"/>
      <c r="H15" s="94"/>
      <c r="I15" s="94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4"/>
      <c r="X15" s="494"/>
      <c r="Y15" s="25"/>
      <c r="Z15" s="26"/>
    </row>
    <row r="16" spans="1:30" s="34" customFormat="1" ht="36">
      <c r="A16" s="32"/>
      <c r="B16" s="33"/>
      <c r="C16" s="30" t="s">
        <v>76</v>
      </c>
      <c r="E16" s="31"/>
      <c r="F16" s="35"/>
      <c r="G16" s="416"/>
      <c r="H16" s="416"/>
      <c r="I16" s="416"/>
      <c r="Q16" s="366"/>
      <c r="R16" s="419"/>
      <c r="S16" s="419"/>
      <c r="T16" s="422" t="s">
        <v>268</v>
      </c>
      <c r="U16" s="419"/>
      <c r="V16" s="419"/>
      <c r="W16" s="423"/>
      <c r="X16" s="146"/>
    </row>
    <row r="17" spans="1:24" s="27" customFormat="1" ht="36">
      <c r="A17" s="96"/>
      <c r="D17" s="30"/>
      <c r="E17" s="30"/>
      <c r="P17" s="29"/>
      <c r="Q17" s="48"/>
      <c r="R17" s="1268" t="s">
        <v>160</v>
      </c>
      <c r="S17" s="1268"/>
      <c r="T17" s="1268"/>
      <c r="U17" s="1268"/>
      <c r="V17" s="1268"/>
      <c r="W17" s="1268"/>
      <c r="X17" s="146"/>
    </row>
    <row r="18" spans="1:24" s="27" customFormat="1" ht="28.2">
      <c r="A18" s="96"/>
      <c r="P18" s="29"/>
      <c r="Q18" s="48"/>
      <c r="R18" s="65"/>
      <c r="S18" s="422"/>
      <c r="T18" s="1269" t="s">
        <v>161</v>
      </c>
      <c r="U18" s="1269"/>
      <c r="V18" s="1269"/>
      <c r="W18" s="423"/>
    </row>
    <row r="19" spans="1:24" s="27" customFormat="1">
      <c r="A19" s="96"/>
    </row>
    <row r="20" spans="1:24" s="27" customFormat="1">
      <c r="A20" s="96"/>
    </row>
    <row r="21" spans="1:24" s="27" customFormat="1">
      <c r="A21" s="96"/>
    </row>
    <row r="22" spans="1:24" s="27" customFormat="1">
      <c r="A22" s="96"/>
    </row>
    <row r="23" spans="1:24" s="27" customFormat="1">
      <c r="A23" s="96"/>
    </row>
    <row r="24" spans="1:24" s="27" customFormat="1">
      <c r="A24" s="96"/>
    </row>
    <row r="25" spans="1:24" s="27" customFormat="1">
      <c r="A25" s="96"/>
    </row>
    <row r="26" spans="1:24" s="27" customFormat="1">
      <c r="A26" s="96"/>
    </row>
    <row r="27" spans="1:24" s="27" customFormat="1">
      <c r="A27" s="96"/>
    </row>
    <row r="28" spans="1:24" s="27" customFormat="1">
      <c r="A28" s="96"/>
    </row>
    <row r="29" spans="1:24" s="27" customFormat="1">
      <c r="A29" s="96"/>
    </row>
    <row r="30" spans="1:24" s="27" customFormat="1">
      <c r="A30" s="96"/>
    </row>
    <row r="31" spans="1:24" s="27" customFormat="1">
      <c r="A31" s="96"/>
    </row>
    <row r="32" spans="1:24" s="27" customFormat="1">
      <c r="A32" s="96"/>
    </row>
    <row r="33" spans="1:1" s="27" customFormat="1">
      <c r="A33" s="96"/>
    </row>
    <row r="34" spans="1:1" s="27" customFormat="1">
      <c r="A34" s="96"/>
    </row>
    <row r="35" spans="1:1" s="27" customFormat="1">
      <c r="A35" s="96"/>
    </row>
    <row r="36" spans="1:1" s="27" customFormat="1">
      <c r="A36" s="96"/>
    </row>
    <row r="37" spans="1:1" s="27" customFormat="1">
      <c r="A37" s="96"/>
    </row>
    <row r="38" spans="1:1" s="27" customFormat="1">
      <c r="A38" s="96"/>
    </row>
    <row r="39" spans="1:1" s="27" customFormat="1">
      <c r="A39" s="96"/>
    </row>
    <row r="40" spans="1:1" s="27" customFormat="1">
      <c r="A40" s="96"/>
    </row>
    <row r="41" spans="1:1" s="27" customFormat="1">
      <c r="A41" s="96"/>
    </row>
    <row r="42" spans="1:1" s="27" customFormat="1">
      <c r="A42" s="96"/>
    </row>
    <row r="43" spans="1:1" s="27" customFormat="1">
      <c r="A43" s="96"/>
    </row>
    <row r="44" spans="1:1" s="27" customFormat="1">
      <c r="A44" s="96"/>
    </row>
    <row r="45" spans="1:1" s="27" customFormat="1">
      <c r="A45" s="96"/>
    </row>
    <row r="46" spans="1:1" s="27" customFormat="1">
      <c r="A46" s="96"/>
    </row>
    <row r="47" spans="1:1" s="38" customFormat="1">
      <c r="A47" s="98"/>
    </row>
    <row r="48" spans="1:1" s="38" customFormat="1">
      <c r="A48" s="98"/>
    </row>
    <row r="49" spans="1:1" s="38" customFormat="1">
      <c r="A49" s="98"/>
    </row>
    <row r="50" spans="1:1" s="38" customFormat="1">
      <c r="A50" s="98"/>
    </row>
    <row r="51" spans="1:1" s="38" customFormat="1">
      <c r="A51" s="98"/>
    </row>
    <row r="52" spans="1:1" s="38" customFormat="1">
      <c r="A52" s="98"/>
    </row>
    <row r="53" spans="1:1" s="38" customFormat="1">
      <c r="A53" s="98"/>
    </row>
    <row r="54" spans="1:1" s="38" customFormat="1">
      <c r="A54" s="98"/>
    </row>
    <row r="55" spans="1:1" s="38" customFormat="1">
      <c r="A55" s="98"/>
    </row>
    <row r="56" spans="1:1" s="38" customFormat="1">
      <c r="A56" s="98"/>
    </row>
    <row r="57" spans="1:1" s="38" customFormat="1">
      <c r="A57" s="98"/>
    </row>
    <row r="58" spans="1:1" s="38" customFormat="1">
      <c r="A58" s="98"/>
    </row>
    <row r="59" spans="1:1" s="38" customFormat="1">
      <c r="A59" s="98"/>
    </row>
    <row r="60" spans="1:1" s="38" customFormat="1">
      <c r="A60" s="98"/>
    </row>
    <row r="61" spans="1:1" s="38" customFormat="1">
      <c r="A61" s="98"/>
    </row>
    <row r="62" spans="1:1" s="38" customFormat="1">
      <c r="A62" s="98"/>
    </row>
    <row r="63" spans="1:1" s="38" customFormat="1">
      <c r="A63" s="98"/>
    </row>
    <row r="64" spans="1:1" s="38" customFormat="1">
      <c r="A64" s="98"/>
    </row>
    <row r="65" spans="1:1" s="38" customFormat="1">
      <c r="A65" s="98"/>
    </row>
    <row r="66" spans="1:1" s="38" customFormat="1">
      <c r="A66" s="98"/>
    </row>
    <row r="67" spans="1:1" s="38" customFormat="1">
      <c r="A67" s="98"/>
    </row>
    <row r="68" spans="1:1" s="38" customFormat="1">
      <c r="A68" s="98"/>
    </row>
    <row r="69" spans="1:1" s="38" customFormat="1">
      <c r="A69" s="98"/>
    </row>
    <row r="70" spans="1:1" s="38" customFormat="1">
      <c r="A70" s="98"/>
    </row>
    <row r="71" spans="1:1" s="38" customFormat="1">
      <c r="A71" s="98"/>
    </row>
    <row r="72" spans="1:1" s="38" customFormat="1">
      <c r="A72" s="98"/>
    </row>
    <row r="73" spans="1:1" s="38" customFormat="1">
      <c r="A73" s="98"/>
    </row>
    <row r="74" spans="1:1" s="38" customFormat="1">
      <c r="A74" s="98"/>
    </row>
    <row r="75" spans="1:1" s="38" customFormat="1">
      <c r="A75" s="98"/>
    </row>
    <row r="76" spans="1:1" s="38" customFormat="1">
      <c r="A76" s="98"/>
    </row>
    <row r="77" spans="1:1" s="38" customFormat="1">
      <c r="A77" s="98"/>
    </row>
    <row r="78" spans="1:1" s="38" customFormat="1">
      <c r="A78" s="98"/>
    </row>
    <row r="79" spans="1:1" s="38" customFormat="1">
      <c r="A79" s="98"/>
    </row>
    <row r="80" spans="1:1" s="38" customFormat="1">
      <c r="A80" s="98"/>
    </row>
    <row r="81" spans="1:1" s="38" customFormat="1">
      <c r="A81" s="98"/>
    </row>
    <row r="82" spans="1:1" s="38" customFormat="1">
      <c r="A82" s="98"/>
    </row>
    <row r="83" spans="1:1" s="38" customFormat="1">
      <c r="A83" s="98"/>
    </row>
    <row r="84" spans="1:1" s="38" customFormat="1">
      <c r="A84" s="98"/>
    </row>
    <row r="85" spans="1:1" s="38" customFormat="1">
      <c r="A85" s="98"/>
    </row>
    <row r="86" spans="1:1" s="38" customFormat="1">
      <c r="A86" s="98"/>
    </row>
    <row r="87" spans="1:1" s="38" customFormat="1">
      <c r="A87" s="98"/>
    </row>
    <row r="88" spans="1:1" s="38" customFormat="1">
      <c r="A88" s="98"/>
    </row>
    <row r="89" spans="1:1" s="38" customFormat="1">
      <c r="A89" s="98"/>
    </row>
    <row r="90" spans="1:1" s="38" customFormat="1">
      <c r="A90" s="98"/>
    </row>
    <row r="91" spans="1:1" s="38" customFormat="1">
      <c r="A91" s="98"/>
    </row>
    <row r="92" spans="1:1" s="38" customFormat="1">
      <c r="A92" s="98"/>
    </row>
    <row r="93" spans="1:1" s="38" customFormat="1">
      <c r="A93" s="98"/>
    </row>
    <row r="94" spans="1:1" s="38" customFormat="1">
      <c r="A94" s="98"/>
    </row>
    <row r="95" spans="1:1" s="38" customFormat="1">
      <c r="A95" s="98"/>
    </row>
    <row r="96" spans="1:1" s="38" customFormat="1">
      <c r="A96" s="98"/>
    </row>
    <row r="97" spans="1:1" s="38" customFormat="1">
      <c r="A97" s="98"/>
    </row>
    <row r="98" spans="1:1" s="38" customFormat="1">
      <c r="A98" s="98"/>
    </row>
    <row r="99" spans="1:1" s="38" customFormat="1">
      <c r="A99" s="98"/>
    </row>
    <row r="100" spans="1:1" s="38" customFormat="1">
      <c r="A100" s="98"/>
    </row>
    <row r="101" spans="1:1" s="38" customFormat="1">
      <c r="A101" s="98"/>
    </row>
    <row r="102" spans="1:1" s="38" customFormat="1">
      <c r="A102" s="98"/>
    </row>
    <row r="103" spans="1:1" s="38" customFormat="1">
      <c r="A103" s="98"/>
    </row>
    <row r="104" spans="1:1" s="38" customFormat="1">
      <c r="A104" s="98"/>
    </row>
    <row r="105" spans="1:1" s="38" customFormat="1">
      <c r="A105" s="98"/>
    </row>
    <row r="106" spans="1:1" s="38" customFormat="1">
      <c r="A106" s="98"/>
    </row>
    <row r="107" spans="1:1" s="38" customFormat="1">
      <c r="A107" s="98"/>
    </row>
    <row r="108" spans="1:1" s="38" customFormat="1">
      <c r="A108" s="98"/>
    </row>
    <row r="109" spans="1:1" s="38" customFormat="1">
      <c r="A109" s="98"/>
    </row>
    <row r="110" spans="1:1" s="38" customFormat="1">
      <c r="A110" s="98"/>
    </row>
    <row r="111" spans="1:1" s="38" customFormat="1">
      <c r="A111" s="98"/>
    </row>
    <row r="112" spans="1:1" s="38" customFormat="1">
      <c r="A112" s="98"/>
    </row>
    <row r="113" spans="1:1" s="38" customFormat="1">
      <c r="A113" s="98"/>
    </row>
    <row r="114" spans="1:1" s="38" customFormat="1">
      <c r="A114" s="98"/>
    </row>
    <row r="115" spans="1:1" s="38" customFormat="1">
      <c r="A115" s="98"/>
    </row>
    <row r="116" spans="1:1" s="38" customFormat="1">
      <c r="A116" s="98"/>
    </row>
    <row r="117" spans="1:1" s="38" customFormat="1">
      <c r="A117" s="98"/>
    </row>
    <row r="118" spans="1:1" s="38" customFormat="1">
      <c r="A118" s="98"/>
    </row>
    <row r="119" spans="1:1" s="38" customFormat="1">
      <c r="A119" s="98"/>
    </row>
    <row r="120" spans="1:1" s="38" customFormat="1">
      <c r="A120" s="98"/>
    </row>
    <row r="121" spans="1:1" s="38" customFormat="1">
      <c r="A121" s="98"/>
    </row>
    <row r="122" spans="1:1" s="38" customFormat="1">
      <c r="A122" s="99"/>
    </row>
    <row r="123" spans="1:1" s="38" customFormat="1">
      <c r="A123" s="99"/>
    </row>
    <row r="124" spans="1:1" s="38" customFormat="1">
      <c r="A124" s="99"/>
    </row>
    <row r="125" spans="1:1" s="38" customFormat="1">
      <c r="A125" s="99"/>
    </row>
    <row r="126" spans="1:1" s="38" customFormat="1">
      <c r="A126" s="99"/>
    </row>
    <row r="127" spans="1:1" s="38" customFormat="1">
      <c r="A127" s="99"/>
    </row>
    <row r="128" spans="1:1" s="38" customFormat="1">
      <c r="A128" s="99"/>
    </row>
    <row r="129" spans="1:1" s="38" customFormat="1">
      <c r="A129" s="99"/>
    </row>
    <row r="130" spans="1:1" s="38" customFormat="1">
      <c r="A130" s="99"/>
    </row>
    <row r="131" spans="1:1" s="38" customFormat="1">
      <c r="A131" s="99"/>
    </row>
    <row r="132" spans="1:1" s="38" customFormat="1">
      <c r="A132" s="99"/>
    </row>
    <row r="133" spans="1:1" s="38" customFormat="1">
      <c r="A133" s="99"/>
    </row>
    <row r="134" spans="1:1" s="38" customFormat="1">
      <c r="A134" s="99"/>
    </row>
    <row r="135" spans="1:1" s="38" customFormat="1">
      <c r="A135" s="99"/>
    </row>
    <row r="136" spans="1:1" s="38" customFormat="1">
      <c r="A136" s="99"/>
    </row>
    <row r="137" spans="1:1" s="38" customFormat="1">
      <c r="A137" s="99"/>
    </row>
    <row r="138" spans="1:1" s="38" customFormat="1">
      <c r="A138" s="99"/>
    </row>
    <row r="139" spans="1:1" s="38" customFormat="1">
      <c r="A139" s="99"/>
    </row>
    <row r="140" spans="1:1" s="38" customFormat="1">
      <c r="A140" s="99"/>
    </row>
    <row r="141" spans="1:1" s="38" customFormat="1">
      <c r="A141" s="99"/>
    </row>
    <row r="142" spans="1:1" s="38" customFormat="1">
      <c r="A142" s="99"/>
    </row>
    <row r="143" spans="1:1" s="38" customFormat="1">
      <c r="A143" s="99"/>
    </row>
    <row r="144" spans="1:1" s="38" customFormat="1">
      <c r="A144" s="99"/>
    </row>
    <row r="145" spans="1:1" s="38" customFormat="1">
      <c r="A145" s="99"/>
    </row>
    <row r="146" spans="1:1" s="38" customFormat="1">
      <c r="A146" s="99"/>
    </row>
    <row r="147" spans="1:1" s="38" customFormat="1">
      <c r="A147" s="99"/>
    </row>
    <row r="148" spans="1:1" s="38" customFormat="1">
      <c r="A148" s="99"/>
    </row>
    <row r="149" spans="1:1" s="38" customFormat="1">
      <c r="A149" s="99"/>
    </row>
    <row r="150" spans="1:1" s="38" customFormat="1">
      <c r="A150" s="99"/>
    </row>
    <row r="151" spans="1:1" s="38" customFormat="1">
      <c r="A151" s="99"/>
    </row>
    <row r="152" spans="1:1" s="38" customFormat="1">
      <c r="A152" s="99"/>
    </row>
    <row r="153" spans="1:1" s="38" customFormat="1">
      <c r="A153" s="99"/>
    </row>
    <row r="154" spans="1:1" s="38" customFormat="1">
      <c r="A154" s="99"/>
    </row>
    <row r="155" spans="1:1" s="38" customFormat="1">
      <c r="A155" s="99"/>
    </row>
    <row r="156" spans="1:1" s="38" customFormat="1">
      <c r="A156" s="99"/>
    </row>
    <row r="157" spans="1:1" s="38" customFormat="1">
      <c r="A157" s="99"/>
    </row>
    <row r="158" spans="1:1" s="38" customFormat="1">
      <c r="A158" s="99"/>
    </row>
    <row r="159" spans="1:1" s="38" customFormat="1">
      <c r="A159" s="99"/>
    </row>
    <row r="160" spans="1:1" s="38" customFormat="1">
      <c r="A160" s="99"/>
    </row>
    <row r="161" spans="1:1" s="38" customFormat="1">
      <c r="A161" s="99"/>
    </row>
    <row r="162" spans="1:1" s="38" customFormat="1">
      <c r="A162" s="99"/>
    </row>
    <row r="163" spans="1:1" s="38" customFormat="1">
      <c r="A163" s="99"/>
    </row>
    <row r="164" spans="1:1" s="38" customFormat="1">
      <c r="A164" s="99"/>
    </row>
    <row r="165" spans="1:1" s="38" customFormat="1">
      <c r="A165" s="99"/>
    </row>
    <row r="166" spans="1:1" s="38" customFormat="1">
      <c r="A166" s="99"/>
    </row>
    <row r="167" spans="1:1" s="38" customFormat="1">
      <c r="A167" s="99"/>
    </row>
    <row r="168" spans="1:1" s="38" customFormat="1">
      <c r="A168" s="99"/>
    </row>
    <row r="169" spans="1:1" s="38" customFormat="1">
      <c r="A169" s="99"/>
    </row>
    <row r="170" spans="1:1" s="38" customFormat="1">
      <c r="A170" s="99"/>
    </row>
    <row r="171" spans="1:1" s="38" customFormat="1">
      <c r="A171" s="99"/>
    </row>
    <row r="172" spans="1:1" s="38" customFormat="1">
      <c r="A172" s="99"/>
    </row>
    <row r="173" spans="1:1" s="38" customFormat="1">
      <c r="A173" s="99"/>
    </row>
    <row r="174" spans="1:1" s="38" customFormat="1">
      <c r="A174" s="99"/>
    </row>
    <row r="175" spans="1:1" s="38" customFormat="1">
      <c r="A175" s="99"/>
    </row>
    <row r="176" spans="1:1" s="38" customFormat="1">
      <c r="A176" s="99"/>
    </row>
    <row r="177" spans="1:1" s="38" customFormat="1">
      <c r="A177" s="99"/>
    </row>
    <row r="178" spans="1:1" s="38" customFormat="1">
      <c r="A178" s="99"/>
    </row>
    <row r="179" spans="1:1" s="38" customFormat="1">
      <c r="A179" s="99"/>
    </row>
    <row r="180" spans="1:1" s="38" customFormat="1">
      <c r="A180" s="99"/>
    </row>
    <row r="181" spans="1:1" s="38" customFormat="1">
      <c r="A181" s="99"/>
    </row>
    <row r="182" spans="1:1" s="38" customFormat="1">
      <c r="A182" s="99"/>
    </row>
    <row r="183" spans="1:1" s="38" customFormat="1">
      <c r="A183" s="99"/>
    </row>
    <row r="184" spans="1:1" s="38" customFormat="1">
      <c r="A184" s="99"/>
    </row>
    <row r="185" spans="1:1" s="38" customFormat="1">
      <c r="A185" s="99"/>
    </row>
    <row r="186" spans="1:1" s="38" customFormat="1">
      <c r="A186" s="99"/>
    </row>
    <row r="187" spans="1:1" s="38" customFormat="1">
      <c r="A187" s="99"/>
    </row>
    <row r="188" spans="1:1" s="38" customFormat="1">
      <c r="A188" s="99"/>
    </row>
    <row r="189" spans="1:1" s="38" customFormat="1">
      <c r="A189" s="99"/>
    </row>
    <row r="190" spans="1:1" s="38" customFormat="1">
      <c r="A190" s="99"/>
    </row>
    <row r="191" spans="1:1" s="38" customFormat="1">
      <c r="A191" s="99"/>
    </row>
    <row r="192" spans="1:1" s="38" customFormat="1">
      <c r="A192" s="99"/>
    </row>
    <row r="193" spans="1:1" s="38" customFormat="1">
      <c r="A193" s="99"/>
    </row>
    <row r="194" spans="1:1" s="38" customFormat="1">
      <c r="A194" s="99"/>
    </row>
    <row r="195" spans="1:1" s="38" customFormat="1">
      <c r="A195" s="99"/>
    </row>
    <row r="196" spans="1:1" s="38" customFormat="1">
      <c r="A196" s="99"/>
    </row>
    <row r="197" spans="1:1" s="38" customFormat="1">
      <c r="A197" s="99"/>
    </row>
    <row r="198" spans="1:1" s="38" customFormat="1">
      <c r="A198" s="99"/>
    </row>
    <row r="199" spans="1:1" s="38" customFormat="1">
      <c r="A199" s="99"/>
    </row>
    <row r="200" spans="1:1" s="38" customFormat="1">
      <c r="A200" s="99"/>
    </row>
    <row r="201" spans="1:1" s="38" customFormat="1">
      <c r="A201" s="99"/>
    </row>
    <row r="202" spans="1:1" s="38" customFormat="1">
      <c r="A202" s="99"/>
    </row>
    <row r="203" spans="1:1" s="38" customFormat="1">
      <c r="A203" s="99"/>
    </row>
    <row r="204" spans="1:1" s="38" customFormat="1">
      <c r="A204" s="99"/>
    </row>
    <row r="205" spans="1:1" s="38" customFormat="1">
      <c r="A205" s="99"/>
    </row>
    <row r="206" spans="1:1" s="38" customFormat="1">
      <c r="A206" s="99"/>
    </row>
    <row r="207" spans="1:1" s="38" customFormat="1">
      <c r="A207" s="99"/>
    </row>
    <row r="208" spans="1:1" s="38" customFormat="1">
      <c r="A208" s="99"/>
    </row>
    <row r="209" spans="1:1" s="38" customFormat="1">
      <c r="A209" s="99"/>
    </row>
    <row r="210" spans="1:1" s="38" customFormat="1">
      <c r="A210" s="99"/>
    </row>
    <row r="211" spans="1:1" s="38" customFormat="1">
      <c r="A211" s="99"/>
    </row>
    <row r="212" spans="1:1" s="38" customFormat="1">
      <c r="A212" s="99"/>
    </row>
    <row r="213" spans="1:1" s="38" customFormat="1">
      <c r="A213" s="99"/>
    </row>
    <row r="214" spans="1:1" s="38" customFormat="1">
      <c r="A214" s="99"/>
    </row>
    <row r="215" spans="1:1" s="38" customFormat="1">
      <c r="A215" s="99"/>
    </row>
    <row r="216" spans="1:1" s="38" customFormat="1">
      <c r="A216" s="99"/>
    </row>
    <row r="217" spans="1:1" s="38" customFormat="1">
      <c r="A217" s="99"/>
    </row>
    <row r="218" spans="1:1" s="38" customFormat="1">
      <c r="A218" s="99"/>
    </row>
    <row r="219" spans="1:1" s="38" customFormat="1">
      <c r="A219" s="99"/>
    </row>
    <row r="220" spans="1:1" s="38" customFormat="1">
      <c r="A220" s="99"/>
    </row>
    <row r="221" spans="1:1" s="38" customFormat="1">
      <c r="A221" s="99"/>
    </row>
    <row r="222" spans="1:1" s="38" customFormat="1">
      <c r="A222" s="99"/>
    </row>
    <row r="223" spans="1:1" s="38" customFormat="1">
      <c r="A223" s="99"/>
    </row>
    <row r="224" spans="1:1" s="38" customFormat="1">
      <c r="A224" s="99"/>
    </row>
    <row r="225" spans="1:1" s="38" customFormat="1">
      <c r="A225" s="99"/>
    </row>
    <row r="226" spans="1:1" s="38" customFormat="1">
      <c r="A226" s="99"/>
    </row>
    <row r="227" spans="1:1" s="38" customFormat="1">
      <c r="A227" s="99"/>
    </row>
    <row r="228" spans="1:1" s="38" customFormat="1">
      <c r="A228" s="99"/>
    </row>
    <row r="229" spans="1:1" s="38" customFormat="1">
      <c r="A229" s="99"/>
    </row>
    <row r="230" spans="1:1" s="38" customFormat="1">
      <c r="A230" s="99"/>
    </row>
    <row r="231" spans="1:1" s="38" customFormat="1">
      <c r="A231" s="99"/>
    </row>
    <row r="232" spans="1:1" s="38" customFormat="1">
      <c r="A232" s="99"/>
    </row>
    <row r="233" spans="1:1" s="38" customFormat="1">
      <c r="A233" s="99"/>
    </row>
    <row r="234" spans="1:1" s="38" customFormat="1">
      <c r="A234" s="99"/>
    </row>
    <row r="235" spans="1:1" s="38" customFormat="1">
      <c r="A235" s="99"/>
    </row>
    <row r="236" spans="1:1" s="38" customFormat="1">
      <c r="A236" s="99"/>
    </row>
    <row r="237" spans="1:1" s="38" customFormat="1">
      <c r="A237" s="99"/>
    </row>
    <row r="238" spans="1:1" s="38" customFormat="1">
      <c r="A238" s="99"/>
    </row>
    <row r="239" spans="1:1" s="38" customFormat="1">
      <c r="A239" s="99"/>
    </row>
    <row r="240" spans="1:1" s="38" customFormat="1">
      <c r="A240" s="99"/>
    </row>
    <row r="241" spans="1:1" s="38" customFormat="1">
      <c r="A241" s="99"/>
    </row>
    <row r="242" spans="1:1" s="38" customFormat="1">
      <c r="A242" s="99"/>
    </row>
    <row r="243" spans="1:1" s="38" customFormat="1">
      <c r="A243" s="99"/>
    </row>
    <row r="244" spans="1:1" s="38" customFormat="1">
      <c r="A244" s="99"/>
    </row>
    <row r="245" spans="1:1" s="38" customFormat="1">
      <c r="A245" s="99"/>
    </row>
    <row r="246" spans="1:1" s="38" customFormat="1">
      <c r="A246" s="99"/>
    </row>
    <row r="247" spans="1:1" s="38" customFormat="1">
      <c r="A247" s="99"/>
    </row>
    <row r="248" spans="1:1" s="38" customFormat="1">
      <c r="A248" s="99"/>
    </row>
    <row r="249" spans="1:1" s="38" customFormat="1">
      <c r="A249" s="99"/>
    </row>
    <row r="250" spans="1:1" s="38" customFormat="1">
      <c r="A250" s="99"/>
    </row>
    <row r="251" spans="1:1" s="38" customFormat="1">
      <c r="A251" s="99"/>
    </row>
    <row r="252" spans="1:1" s="38" customFormat="1">
      <c r="A252" s="99"/>
    </row>
    <row r="253" spans="1:1" s="38" customFormat="1">
      <c r="A253" s="99"/>
    </row>
    <row r="254" spans="1:1" s="38" customFormat="1">
      <c r="A254" s="99"/>
    </row>
    <row r="255" spans="1:1" s="38" customFormat="1">
      <c r="A255" s="99"/>
    </row>
    <row r="256" spans="1:1" s="38" customFormat="1">
      <c r="A256" s="99"/>
    </row>
    <row r="257" spans="1:1" s="38" customFormat="1">
      <c r="A257" s="99"/>
    </row>
    <row r="258" spans="1:1" s="38" customFormat="1">
      <c r="A258" s="99"/>
    </row>
    <row r="259" spans="1:1" s="38" customFormat="1">
      <c r="A259" s="99"/>
    </row>
    <row r="260" spans="1:1" s="38" customFormat="1">
      <c r="A260" s="99"/>
    </row>
    <row r="261" spans="1:1" s="38" customFormat="1">
      <c r="A261" s="99"/>
    </row>
    <row r="262" spans="1:1" s="38" customFormat="1">
      <c r="A262" s="99"/>
    </row>
    <row r="263" spans="1:1" s="38" customFormat="1">
      <c r="A263" s="99"/>
    </row>
    <row r="264" spans="1:1" s="38" customFormat="1">
      <c r="A264" s="99"/>
    </row>
    <row r="265" spans="1:1" s="38" customFormat="1">
      <c r="A265" s="99"/>
    </row>
    <row r="266" spans="1:1" s="38" customFormat="1">
      <c r="A266" s="99"/>
    </row>
    <row r="267" spans="1:1" s="38" customFormat="1">
      <c r="A267" s="99"/>
    </row>
    <row r="268" spans="1:1" s="38" customFormat="1">
      <c r="A268" s="99"/>
    </row>
    <row r="269" spans="1:1" s="38" customFormat="1">
      <c r="A269" s="99"/>
    </row>
    <row r="270" spans="1:1" s="38" customFormat="1">
      <c r="A270" s="99"/>
    </row>
    <row r="271" spans="1:1" s="38" customFormat="1">
      <c r="A271" s="99"/>
    </row>
    <row r="272" spans="1:1" s="38" customFormat="1">
      <c r="A272" s="99"/>
    </row>
    <row r="273" spans="1:1" s="38" customFormat="1">
      <c r="A273" s="99"/>
    </row>
    <row r="274" spans="1:1" s="38" customFormat="1">
      <c r="A274" s="99"/>
    </row>
    <row r="275" spans="1:1" s="38" customFormat="1">
      <c r="A275" s="99"/>
    </row>
    <row r="276" spans="1:1" s="38" customFormat="1">
      <c r="A276" s="99"/>
    </row>
    <row r="277" spans="1:1" s="38" customFormat="1">
      <c r="A277" s="99"/>
    </row>
    <row r="278" spans="1:1" s="38" customFormat="1">
      <c r="A278" s="99"/>
    </row>
    <row r="279" spans="1:1" s="38" customFormat="1">
      <c r="A279" s="99"/>
    </row>
    <row r="280" spans="1:1" s="38" customFormat="1">
      <c r="A280" s="99"/>
    </row>
    <row r="281" spans="1:1" s="38" customFormat="1">
      <c r="A281" s="99"/>
    </row>
    <row r="282" spans="1:1" s="38" customFormat="1">
      <c r="A282" s="99"/>
    </row>
    <row r="283" spans="1:1" s="38" customFormat="1">
      <c r="A283" s="99"/>
    </row>
    <row r="284" spans="1:1" s="38" customFormat="1">
      <c r="A284" s="99"/>
    </row>
    <row r="285" spans="1:1" s="38" customFormat="1">
      <c r="A285" s="99"/>
    </row>
    <row r="286" spans="1:1" s="38" customFormat="1">
      <c r="A286" s="99"/>
    </row>
    <row r="287" spans="1:1" s="38" customFormat="1">
      <c r="A287" s="99"/>
    </row>
    <row r="288" spans="1:1" s="38" customFormat="1">
      <c r="A288" s="99"/>
    </row>
    <row r="289" spans="1:1" s="38" customFormat="1">
      <c r="A289" s="99"/>
    </row>
    <row r="290" spans="1:1" s="38" customFormat="1">
      <c r="A290" s="99"/>
    </row>
    <row r="291" spans="1:1" s="38" customFormat="1">
      <c r="A291" s="99"/>
    </row>
    <row r="292" spans="1:1" s="38" customFormat="1">
      <c r="A292" s="99"/>
    </row>
    <row r="293" spans="1:1" s="38" customFormat="1">
      <c r="A293" s="99"/>
    </row>
    <row r="294" spans="1:1" s="38" customFormat="1">
      <c r="A294" s="99"/>
    </row>
    <row r="295" spans="1:1" s="38" customFormat="1">
      <c r="A295" s="99"/>
    </row>
    <row r="296" spans="1:1" s="38" customFormat="1">
      <c r="A296" s="99"/>
    </row>
    <row r="297" spans="1:1" s="38" customFormat="1">
      <c r="A297" s="99"/>
    </row>
    <row r="298" spans="1:1" s="38" customFormat="1">
      <c r="A298" s="99"/>
    </row>
    <row r="299" spans="1:1" s="38" customFormat="1">
      <c r="A299" s="99"/>
    </row>
    <row r="300" spans="1:1" s="38" customFormat="1">
      <c r="A300" s="99"/>
    </row>
    <row r="301" spans="1:1" s="38" customFormat="1">
      <c r="A301" s="99"/>
    </row>
    <row r="302" spans="1:1" s="38" customFormat="1">
      <c r="A302" s="99"/>
    </row>
    <row r="303" spans="1:1" s="38" customFormat="1">
      <c r="A303" s="99"/>
    </row>
    <row r="304" spans="1:1" s="38" customFormat="1">
      <c r="A304" s="99"/>
    </row>
    <row r="305" spans="1:1" s="38" customFormat="1">
      <c r="A305" s="99"/>
    </row>
    <row r="306" spans="1:1" s="38" customFormat="1">
      <c r="A306" s="99"/>
    </row>
    <row r="307" spans="1:1" s="38" customFormat="1">
      <c r="A307" s="99"/>
    </row>
    <row r="308" spans="1:1" s="38" customFormat="1">
      <c r="A308" s="99"/>
    </row>
    <row r="309" spans="1:1" s="38" customFormat="1">
      <c r="A309" s="99"/>
    </row>
    <row r="310" spans="1:1" s="38" customFormat="1">
      <c r="A310" s="99"/>
    </row>
    <row r="311" spans="1:1" s="38" customFormat="1">
      <c r="A311" s="99"/>
    </row>
    <row r="312" spans="1:1" s="38" customFormat="1">
      <c r="A312" s="99"/>
    </row>
    <row r="313" spans="1:1" s="38" customFormat="1">
      <c r="A313" s="99"/>
    </row>
    <row r="314" spans="1:1" s="38" customFormat="1">
      <c r="A314" s="99"/>
    </row>
    <row r="315" spans="1:1" s="38" customFormat="1">
      <c r="A315" s="99"/>
    </row>
    <row r="316" spans="1:1" s="38" customFormat="1">
      <c r="A316" s="99"/>
    </row>
    <row r="317" spans="1:1" s="38" customFormat="1">
      <c r="A317" s="99"/>
    </row>
    <row r="318" spans="1:1" s="38" customFormat="1">
      <c r="A318" s="99"/>
    </row>
    <row r="319" spans="1:1" s="38" customFormat="1">
      <c r="A319" s="99"/>
    </row>
    <row r="320" spans="1:1" s="38" customFormat="1">
      <c r="A320" s="99"/>
    </row>
    <row r="321" spans="1:1" s="38" customFormat="1">
      <c r="A321" s="99"/>
    </row>
    <row r="322" spans="1:1" s="38" customFormat="1">
      <c r="A322" s="99"/>
    </row>
    <row r="323" spans="1:1" s="38" customFormat="1">
      <c r="A323" s="99"/>
    </row>
    <row r="324" spans="1:1" s="38" customFormat="1">
      <c r="A324" s="99"/>
    </row>
    <row r="325" spans="1:1" s="38" customFormat="1">
      <c r="A325" s="99"/>
    </row>
    <row r="326" spans="1:1" s="38" customFormat="1">
      <c r="A326" s="99"/>
    </row>
    <row r="327" spans="1:1" s="38" customFormat="1">
      <c r="A327" s="99"/>
    </row>
    <row r="328" spans="1:1" s="38" customFormat="1">
      <c r="A328" s="99"/>
    </row>
    <row r="329" spans="1:1" s="38" customFormat="1">
      <c r="A329" s="99"/>
    </row>
    <row r="330" spans="1:1" s="38" customFormat="1">
      <c r="A330" s="99"/>
    </row>
    <row r="331" spans="1:1" s="38" customFormat="1">
      <c r="A331" s="99"/>
    </row>
    <row r="332" spans="1:1" s="38" customFormat="1">
      <c r="A332" s="99"/>
    </row>
    <row r="333" spans="1:1" s="38" customFormat="1">
      <c r="A333" s="99"/>
    </row>
    <row r="334" spans="1:1" s="38" customFormat="1">
      <c r="A334" s="99"/>
    </row>
    <row r="335" spans="1:1" s="38" customFormat="1">
      <c r="A335" s="99"/>
    </row>
    <row r="336" spans="1:1" s="38" customFormat="1">
      <c r="A336" s="99"/>
    </row>
    <row r="337" spans="1:1" s="38" customFormat="1">
      <c r="A337" s="99"/>
    </row>
    <row r="338" spans="1:1" s="38" customFormat="1">
      <c r="A338" s="99"/>
    </row>
    <row r="339" spans="1:1" s="38" customFormat="1">
      <c r="A339" s="99"/>
    </row>
    <row r="340" spans="1:1" s="38" customFormat="1">
      <c r="A340" s="99"/>
    </row>
    <row r="341" spans="1:1" s="38" customFormat="1">
      <c r="A341" s="99"/>
    </row>
    <row r="342" spans="1:1" s="38" customFormat="1">
      <c r="A342" s="99"/>
    </row>
    <row r="343" spans="1:1" s="38" customFormat="1">
      <c r="A343" s="99"/>
    </row>
    <row r="344" spans="1:1" s="38" customFormat="1">
      <c r="A344" s="99"/>
    </row>
    <row r="345" spans="1:1" s="38" customFormat="1">
      <c r="A345" s="99"/>
    </row>
    <row r="346" spans="1:1" s="38" customFormat="1">
      <c r="A346" s="99"/>
    </row>
    <row r="347" spans="1:1" s="38" customFormat="1">
      <c r="A347" s="99"/>
    </row>
    <row r="348" spans="1:1" s="38" customFormat="1">
      <c r="A348" s="99"/>
    </row>
    <row r="349" spans="1:1" s="38" customFormat="1">
      <c r="A349" s="99"/>
    </row>
    <row r="350" spans="1:1" s="38" customFormat="1">
      <c r="A350" s="99"/>
    </row>
    <row r="351" spans="1:1" s="38" customFormat="1">
      <c r="A351" s="99"/>
    </row>
    <row r="352" spans="1:1" s="38" customFormat="1">
      <c r="A352" s="99"/>
    </row>
    <row r="353" spans="1:1" s="38" customFormat="1">
      <c r="A353" s="99"/>
    </row>
    <row r="354" spans="1:1" s="38" customFormat="1">
      <c r="A354" s="99"/>
    </row>
    <row r="355" spans="1:1" s="38" customFormat="1">
      <c r="A355" s="99"/>
    </row>
    <row r="356" spans="1:1" s="38" customFormat="1">
      <c r="A356" s="99"/>
    </row>
    <row r="357" spans="1:1" s="38" customFormat="1">
      <c r="A357" s="99"/>
    </row>
    <row r="358" spans="1:1" s="38" customFormat="1">
      <c r="A358" s="99"/>
    </row>
    <row r="359" spans="1:1" s="38" customFormat="1">
      <c r="A359" s="99"/>
    </row>
    <row r="360" spans="1:1" s="38" customFormat="1">
      <c r="A360" s="99"/>
    </row>
    <row r="361" spans="1:1" s="38" customFormat="1">
      <c r="A361" s="99"/>
    </row>
    <row r="362" spans="1:1" s="38" customFormat="1">
      <c r="A362" s="99"/>
    </row>
    <row r="363" spans="1:1" s="38" customFormat="1">
      <c r="A363" s="99"/>
    </row>
    <row r="364" spans="1:1" s="38" customFormat="1">
      <c r="A364" s="99"/>
    </row>
    <row r="365" spans="1:1" s="38" customFormat="1">
      <c r="A365" s="99"/>
    </row>
    <row r="366" spans="1:1" s="38" customFormat="1">
      <c r="A366" s="99"/>
    </row>
    <row r="367" spans="1:1" s="38" customFormat="1">
      <c r="A367" s="99"/>
    </row>
    <row r="368" spans="1:1" s="38" customFormat="1">
      <c r="A368" s="99"/>
    </row>
    <row r="369" spans="1:1" s="38" customFormat="1">
      <c r="A369" s="99"/>
    </row>
    <row r="370" spans="1:1" s="38" customFormat="1">
      <c r="A370" s="99"/>
    </row>
    <row r="371" spans="1:1" s="38" customFormat="1">
      <c r="A371" s="99"/>
    </row>
    <row r="372" spans="1:1" s="38" customFormat="1">
      <c r="A372" s="99"/>
    </row>
    <row r="373" spans="1:1" s="38" customFormat="1">
      <c r="A373" s="99"/>
    </row>
    <row r="374" spans="1:1" s="38" customFormat="1">
      <c r="A374" s="99"/>
    </row>
    <row r="375" spans="1:1" s="38" customFormat="1">
      <c r="A375" s="99"/>
    </row>
    <row r="376" spans="1:1" s="38" customFormat="1">
      <c r="A376" s="99"/>
    </row>
    <row r="377" spans="1:1" s="38" customFormat="1">
      <c r="A377" s="99"/>
    </row>
    <row r="378" spans="1:1" s="38" customFormat="1">
      <c r="A378" s="99"/>
    </row>
    <row r="379" spans="1:1" s="38" customFormat="1">
      <c r="A379" s="99"/>
    </row>
    <row r="380" spans="1:1" s="38" customFormat="1">
      <c r="A380" s="99"/>
    </row>
    <row r="381" spans="1:1" s="38" customFormat="1">
      <c r="A381" s="99"/>
    </row>
    <row r="382" spans="1:1" s="38" customFormat="1">
      <c r="A382" s="99"/>
    </row>
    <row r="383" spans="1:1" s="38" customFormat="1">
      <c r="A383" s="99"/>
    </row>
    <row r="384" spans="1:1" s="38" customFormat="1">
      <c r="A384" s="99"/>
    </row>
    <row r="385" spans="1:1" s="38" customFormat="1">
      <c r="A385" s="99"/>
    </row>
    <row r="386" spans="1:1" s="38" customFormat="1">
      <c r="A386" s="99"/>
    </row>
    <row r="387" spans="1:1" s="38" customFormat="1">
      <c r="A387" s="99"/>
    </row>
    <row r="388" spans="1:1" s="38" customFormat="1">
      <c r="A388" s="99"/>
    </row>
    <row r="389" spans="1:1" s="38" customFormat="1">
      <c r="A389" s="99"/>
    </row>
    <row r="390" spans="1:1" s="38" customFormat="1">
      <c r="A390" s="99"/>
    </row>
  </sheetData>
  <mergeCells count="15">
    <mergeCell ref="R17:W17"/>
    <mergeCell ref="T18:V18"/>
    <mergeCell ref="A1:X1"/>
    <mergeCell ref="A2:X2"/>
    <mergeCell ref="A4:A5"/>
    <mergeCell ref="B4:D4"/>
    <mergeCell ref="E4:E5"/>
    <mergeCell ref="F4:F5"/>
    <mergeCell ref="G4:I4"/>
    <mergeCell ref="J4:K4"/>
    <mergeCell ref="L4:O4"/>
    <mergeCell ref="P4:R4"/>
    <mergeCell ref="S4:T4"/>
    <mergeCell ref="U4:V4"/>
    <mergeCell ref="X4:X5"/>
  </mergeCells>
  <pageMargins left="0.21" right="0.19" top="0.85" bottom="0.75" header="0.3" footer="0.3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85"/>
  <sheetViews>
    <sheetView workbookViewId="0">
      <selection sqref="A1:IV65536"/>
    </sheetView>
  </sheetViews>
  <sheetFormatPr defaultColWidth="9" defaultRowHeight="13.8"/>
  <cols>
    <col min="1" max="1" width="5.5" style="29" customWidth="1"/>
    <col min="2" max="2" width="11" style="29" bestFit="1" customWidth="1"/>
    <col min="3" max="3" width="13" style="29" bestFit="1" customWidth="1"/>
    <col min="4" max="4" width="11.59765625" style="42" customWidth="1"/>
    <col min="5" max="5" width="62.5" style="29" bestFit="1" customWidth="1"/>
    <col min="6" max="6" width="7.69921875" style="42" bestFit="1" customWidth="1"/>
    <col min="7" max="7" width="9.8984375" style="29" customWidth="1"/>
    <col min="8" max="8" width="8.8984375" style="29" bestFit="1" customWidth="1"/>
    <col min="9" max="9" width="10.3984375" style="29" customWidth="1"/>
    <col min="10" max="10" width="9.59765625" style="29" customWidth="1"/>
    <col min="11" max="11" width="11.5" style="29" customWidth="1"/>
    <col min="12" max="12" width="10.09765625" style="29" customWidth="1"/>
    <col min="13" max="13" width="6.3984375" style="29" customWidth="1"/>
    <col min="14" max="14" width="9.19921875" style="29" customWidth="1"/>
    <col min="15" max="15" width="9.59765625" style="29" customWidth="1"/>
    <col min="16" max="16" width="10.5" style="29" customWidth="1"/>
    <col min="17" max="17" width="9.59765625" style="29" customWidth="1"/>
    <col min="18" max="18" width="10.69921875" style="29" customWidth="1"/>
    <col min="19" max="19" width="9.8984375" style="29" customWidth="1"/>
    <col min="20" max="20" width="12.5" style="29" customWidth="1"/>
    <col min="21" max="21" width="10.69921875" style="29" customWidth="1"/>
    <col min="22" max="22" width="13" style="29" customWidth="1"/>
    <col min="23" max="23" width="19.8984375" style="29" customWidth="1"/>
    <col min="24" max="24" width="6" style="29" customWidth="1"/>
    <col min="25" max="25" width="9" style="29"/>
    <col min="26" max="26" width="10.09765625" style="29" bestFit="1" customWidth="1"/>
    <col min="27" max="16384" width="9" style="29"/>
  </cols>
  <sheetData>
    <row r="1" spans="1:28" s="103" customFormat="1" ht="58.8">
      <c r="A1" s="1270" t="s">
        <v>272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  <c r="W1" s="1270"/>
      <c r="X1" s="1270"/>
    </row>
    <row r="2" spans="1:28" s="103" customFormat="1" ht="58.8">
      <c r="A2" s="1270" t="s">
        <v>86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</row>
    <row r="3" spans="1:28" s="104" customFormat="1" ht="4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5"/>
      <c r="Q3" s="85"/>
      <c r="S3" s="147"/>
      <c r="T3" s="147"/>
      <c r="U3" s="147"/>
      <c r="V3" s="147" t="s">
        <v>80</v>
      </c>
      <c r="W3" s="60"/>
      <c r="X3" s="60"/>
      <c r="Y3" s="62"/>
      <c r="Z3" s="62"/>
      <c r="AA3" s="62"/>
      <c r="AB3" s="62"/>
    </row>
    <row r="4" spans="1:28" s="62" customFormat="1" ht="81.75" customHeight="1" thickTop="1" thickBot="1">
      <c r="A4" s="1271" t="s">
        <v>42</v>
      </c>
      <c r="B4" s="1273" t="s">
        <v>162</v>
      </c>
      <c r="C4" s="1274"/>
      <c r="D4" s="1275"/>
      <c r="E4" s="1276" t="s">
        <v>46</v>
      </c>
      <c r="F4" s="1278" t="s">
        <v>84</v>
      </c>
      <c r="G4" s="1280" t="s">
        <v>62</v>
      </c>
      <c r="H4" s="1281"/>
      <c r="I4" s="1282"/>
      <c r="J4" s="1280" t="s">
        <v>239</v>
      </c>
      <c r="K4" s="1282"/>
      <c r="L4" s="1507" t="s">
        <v>240</v>
      </c>
      <c r="M4" s="1508"/>
      <c r="N4" s="1508"/>
      <c r="O4" s="1509"/>
      <c r="P4" s="1507" t="s">
        <v>241</v>
      </c>
      <c r="Q4" s="1508"/>
      <c r="R4" s="1509"/>
      <c r="S4" s="1505" t="s">
        <v>242</v>
      </c>
      <c r="T4" s="1506"/>
      <c r="U4" s="1505" t="s">
        <v>243</v>
      </c>
      <c r="V4" s="1506"/>
      <c r="W4" s="424" t="s">
        <v>257</v>
      </c>
      <c r="X4" s="1290" t="s">
        <v>45</v>
      </c>
    </row>
    <row r="5" spans="1:28" s="62" customFormat="1" ht="39.75" customHeight="1" thickBot="1">
      <c r="A5" s="1272"/>
      <c r="B5" s="379" t="s">
        <v>163</v>
      </c>
      <c r="C5" s="380" t="s">
        <v>164</v>
      </c>
      <c r="D5" s="379" t="s">
        <v>165</v>
      </c>
      <c r="E5" s="1277"/>
      <c r="F5" s="1279"/>
      <c r="G5" s="347" t="s">
        <v>166</v>
      </c>
      <c r="H5" s="348" t="s">
        <v>167</v>
      </c>
      <c r="I5" s="349" t="s">
        <v>43</v>
      </c>
      <c r="J5" s="347" t="s">
        <v>168</v>
      </c>
      <c r="K5" s="349" t="s">
        <v>245</v>
      </c>
      <c r="L5" s="335" t="s">
        <v>168</v>
      </c>
      <c r="M5" s="334" t="s">
        <v>138</v>
      </c>
      <c r="N5" s="353" t="s">
        <v>43</v>
      </c>
      <c r="O5" s="336" t="s">
        <v>246</v>
      </c>
      <c r="P5" s="347" t="s">
        <v>166</v>
      </c>
      <c r="Q5" s="354" t="s">
        <v>138</v>
      </c>
      <c r="R5" s="354" t="s">
        <v>43</v>
      </c>
      <c r="S5" s="342" t="s">
        <v>166</v>
      </c>
      <c r="T5" s="343" t="s">
        <v>247</v>
      </c>
      <c r="U5" s="342" t="s">
        <v>166</v>
      </c>
      <c r="V5" s="343" t="s">
        <v>247</v>
      </c>
      <c r="W5" s="381" t="s">
        <v>168</v>
      </c>
      <c r="X5" s="1291"/>
    </row>
    <row r="6" spans="1:28" s="174" customFormat="1" ht="15.75" customHeight="1" thickTop="1" thickBot="1">
      <c r="A6" s="287">
        <v>1</v>
      </c>
      <c r="B6" s="286">
        <v>2</v>
      </c>
      <c r="C6" s="287">
        <v>3</v>
      </c>
      <c r="D6" s="287">
        <v>4</v>
      </c>
      <c r="E6" s="294">
        <v>5</v>
      </c>
      <c r="F6" s="286">
        <v>6</v>
      </c>
      <c r="G6" s="286">
        <v>7</v>
      </c>
      <c r="H6" s="313">
        <v>8</v>
      </c>
      <c r="I6" s="344" t="s">
        <v>169</v>
      </c>
      <c r="J6" s="286">
        <v>10</v>
      </c>
      <c r="K6" s="344" t="s">
        <v>248</v>
      </c>
      <c r="L6" s="286">
        <v>12</v>
      </c>
      <c r="M6" s="311">
        <v>13</v>
      </c>
      <c r="N6" s="294">
        <v>14</v>
      </c>
      <c r="O6" s="344" t="s">
        <v>249</v>
      </c>
      <c r="P6" s="286">
        <v>16</v>
      </c>
      <c r="Q6" s="350">
        <v>17</v>
      </c>
      <c r="R6" s="350" t="s">
        <v>250</v>
      </c>
      <c r="S6" s="295">
        <v>19</v>
      </c>
      <c r="T6" s="344" t="s">
        <v>251</v>
      </c>
      <c r="U6" s="295">
        <v>21</v>
      </c>
      <c r="V6" s="344" t="s">
        <v>252</v>
      </c>
      <c r="W6" s="287">
        <v>23</v>
      </c>
      <c r="X6" s="288">
        <v>24</v>
      </c>
    </row>
    <row r="7" spans="1:28" s="135" customFormat="1" ht="31.5" customHeight="1" thickTop="1" thickBot="1">
      <c r="A7" s="425"/>
      <c r="B7" s="426"/>
      <c r="C7" s="426"/>
      <c r="D7" s="426"/>
      <c r="E7" s="427" t="s">
        <v>253</v>
      </c>
      <c r="F7" s="515">
        <f>F8</f>
        <v>1</v>
      </c>
      <c r="G7" s="549">
        <f>G8</f>
        <v>5142.5600000000004</v>
      </c>
      <c r="H7" s="550">
        <f>H8</f>
        <v>0</v>
      </c>
      <c r="I7" s="551">
        <f>I8</f>
        <v>5142.5600000000004</v>
      </c>
      <c r="J7" s="549">
        <f>J8</f>
        <v>5140</v>
      </c>
      <c r="K7" s="448">
        <v>1</v>
      </c>
      <c r="L7" s="549">
        <f>L8</f>
        <v>1465</v>
      </c>
      <c r="M7" s="550">
        <v>0</v>
      </c>
      <c r="N7" s="551">
        <f>N8</f>
        <v>1465</v>
      </c>
      <c r="O7" s="552">
        <v>0.28999999999999998</v>
      </c>
      <c r="P7" s="549">
        <f>P8</f>
        <v>900</v>
      </c>
      <c r="Q7" s="550">
        <f>Q8</f>
        <v>0</v>
      </c>
      <c r="R7" s="553">
        <f>R8</f>
        <v>900</v>
      </c>
      <c r="S7" s="554">
        <f>S8</f>
        <v>2777.5600000000004</v>
      </c>
      <c r="T7" s="434">
        <v>0.46</v>
      </c>
      <c r="U7" s="554">
        <f>U8</f>
        <v>2775</v>
      </c>
      <c r="V7" s="434">
        <v>0.46</v>
      </c>
      <c r="W7" s="555">
        <f>W8</f>
        <v>1000</v>
      </c>
      <c r="X7" s="556"/>
      <c r="Y7" s="134"/>
    </row>
    <row r="8" spans="1:28" s="28" customFormat="1" ht="25.2" thickBot="1">
      <c r="A8" s="557"/>
      <c r="B8" s="558"/>
      <c r="C8" s="558"/>
      <c r="D8" s="558"/>
      <c r="E8" s="559" t="s">
        <v>127</v>
      </c>
      <c r="F8" s="560">
        <f>COUNT(A9)</f>
        <v>1</v>
      </c>
      <c r="G8" s="498">
        <f>G9</f>
        <v>5142.5600000000004</v>
      </c>
      <c r="H8" s="499"/>
      <c r="I8" s="561">
        <f>G8+H8</f>
        <v>5142.5600000000004</v>
      </c>
      <c r="J8" s="498">
        <f>J9</f>
        <v>5140</v>
      </c>
      <c r="K8" s="448">
        <v>1</v>
      </c>
      <c r="L8" s="501">
        <f>L9</f>
        <v>1465</v>
      </c>
      <c r="M8" s="499"/>
      <c r="N8" s="562">
        <f>N9</f>
        <v>1465</v>
      </c>
      <c r="O8" s="485">
        <v>0.28999999999999998</v>
      </c>
      <c r="P8" s="501">
        <f>P9</f>
        <v>900</v>
      </c>
      <c r="Q8" s="562"/>
      <c r="R8" s="563">
        <f>R9</f>
        <v>900</v>
      </c>
      <c r="S8" s="387">
        <f>S9</f>
        <v>2777.5600000000004</v>
      </c>
      <c r="T8" s="444">
        <v>0.46</v>
      </c>
      <c r="U8" s="387">
        <f>U9</f>
        <v>2775</v>
      </c>
      <c r="V8" s="444">
        <v>0.46</v>
      </c>
      <c r="W8" s="564">
        <f>W9</f>
        <v>1000</v>
      </c>
      <c r="X8" s="565"/>
    </row>
    <row r="9" spans="1:28" s="568" customFormat="1" ht="39.6">
      <c r="A9" s="282">
        <v>1</v>
      </c>
      <c r="B9" s="283" t="s">
        <v>31</v>
      </c>
      <c r="C9" s="284" t="s">
        <v>285</v>
      </c>
      <c r="D9" s="284" t="s">
        <v>20</v>
      </c>
      <c r="E9" s="285" t="s">
        <v>286</v>
      </c>
      <c r="F9" s="397" t="s">
        <v>17</v>
      </c>
      <c r="G9" s="393">
        <v>5142.5600000000004</v>
      </c>
      <c r="H9" s="394"/>
      <c r="I9" s="399">
        <f>G9+H9</f>
        <v>5142.5600000000004</v>
      </c>
      <c r="J9" s="393">
        <v>5140</v>
      </c>
      <c r="K9" s="448">
        <v>1</v>
      </c>
      <c r="L9" s="393">
        <v>1465</v>
      </c>
      <c r="M9" s="394"/>
      <c r="N9" s="398">
        <f>L9+M9</f>
        <v>1465</v>
      </c>
      <c r="O9" s="448">
        <v>0.28999999999999998</v>
      </c>
      <c r="P9" s="393">
        <f>900</f>
        <v>900</v>
      </c>
      <c r="Q9" s="398"/>
      <c r="R9" s="487">
        <f>P9+Q9</f>
        <v>900</v>
      </c>
      <c r="S9" s="383">
        <f>G9-L9-P9</f>
        <v>2777.5600000000004</v>
      </c>
      <c r="T9" s="448">
        <v>0.46</v>
      </c>
      <c r="U9" s="383">
        <f>J9-L9-P9</f>
        <v>2775</v>
      </c>
      <c r="V9" s="448">
        <v>0.46</v>
      </c>
      <c r="W9" s="406">
        <v>1000</v>
      </c>
      <c r="X9" s="469"/>
      <c r="Y9" s="566"/>
      <c r="Z9" s="567"/>
    </row>
    <row r="10" spans="1:28" ht="25.2" thickBot="1">
      <c r="A10" s="80"/>
      <c r="B10" s="75"/>
      <c r="C10" s="76"/>
      <c r="D10" s="76"/>
      <c r="E10" s="77"/>
      <c r="F10" s="569"/>
      <c r="G10" s="491"/>
      <c r="H10" s="570"/>
      <c r="I10" s="571"/>
      <c r="J10" s="572"/>
      <c r="K10" s="573"/>
      <c r="L10" s="355"/>
      <c r="M10" s="356"/>
      <c r="N10" s="574"/>
      <c r="O10" s="357"/>
      <c r="P10" s="575"/>
      <c r="Q10" s="576"/>
      <c r="R10" s="576"/>
      <c r="S10" s="575"/>
      <c r="T10" s="577"/>
      <c r="U10" s="575"/>
      <c r="V10" s="577"/>
      <c r="W10" s="470"/>
      <c r="X10" s="578"/>
      <c r="Y10" s="74"/>
      <c r="Z10" s="26"/>
    </row>
    <row r="11" spans="1:28" ht="21" thickTop="1">
      <c r="A11" s="9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106"/>
      <c r="M11" s="106"/>
      <c r="N11" s="106"/>
      <c r="O11" s="106"/>
      <c r="P11" s="95"/>
      <c r="Q11" s="95"/>
      <c r="R11" s="95"/>
      <c r="S11" s="95"/>
      <c r="T11" s="95"/>
      <c r="U11" s="95"/>
      <c r="V11" s="95"/>
      <c r="W11" s="95"/>
      <c r="Y11" s="78"/>
    </row>
    <row r="12" spans="1:28" ht="36">
      <c r="A12" s="36"/>
      <c r="B12" s="27"/>
      <c r="D12" s="30"/>
      <c r="E12" s="30"/>
      <c r="F12" s="27"/>
      <c r="G12" s="27"/>
      <c r="H12" s="27"/>
      <c r="I12" s="27"/>
      <c r="J12" s="27"/>
      <c r="K12" s="27"/>
      <c r="L12" s="97"/>
      <c r="M12" s="48"/>
      <c r="N12" s="48"/>
      <c r="O12" s="48"/>
      <c r="Q12" s="366"/>
      <c r="R12" s="366"/>
      <c r="S12" s="366"/>
      <c r="T12" s="366"/>
      <c r="U12" s="48" t="s">
        <v>235</v>
      </c>
      <c r="V12" s="366"/>
      <c r="W12" s="146"/>
      <c r="X12" s="175"/>
    </row>
    <row r="13" spans="1:28" ht="27.75" customHeight="1">
      <c r="A13" s="3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07"/>
      <c r="M13" s="365"/>
      <c r="N13" s="365"/>
      <c r="O13" s="365"/>
      <c r="Q13" s="48"/>
      <c r="S13" s="466"/>
      <c r="T13" s="466"/>
      <c r="U13" s="1510" t="s">
        <v>160</v>
      </c>
      <c r="V13" s="1510"/>
      <c r="W13" s="1510"/>
      <c r="X13" s="34"/>
    </row>
    <row r="14" spans="1:28" ht="31.5" customHeight="1">
      <c r="A14" s="3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8"/>
      <c r="N14" s="48"/>
      <c r="O14" s="48"/>
      <c r="Q14" s="48"/>
      <c r="S14" s="48"/>
      <c r="T14" s="48"/>
      <c r="U14" s="1504" t="s">
        <v>161</v>
      </c>
      <c r="V14" s="1504"/>
      <c r="W14" s="1504"/>
      <c r="X14" s="97"/>
    </row>
    <row r="15" spans="1:28" ht="32.4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39"/>
      <c r="Q15" s="139"/>
      <c r="R15" s="139"/>
      <c r="S15" s="139"/>
      <c r="T15" s="139"/>
      <c r="U15" s="139"/>
      <c r="V15" s="139"/>
      <c r="W15" s="139"/>
    </row>
    <row r="16" spans="1:28" ht="20.399999999999999">
      <c r="A16" s="3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20.399999999999999">
      <c r="A17" s="3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ht="20.399999999999999">
      <c r="A18" s="3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20.399999999999999">
      <c r="A19" s="3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20.399999999999999">
      <c r="A20" s="3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20.399999999999999">
      <c r="A21" s="3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20.399999999999999">
      <c r="A22" s="3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20.399999999999999">
      <c r="A23" s="3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20.399999999999999">
      <c r="A24" s="3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20.399999999999999">
      <c r="A25" s="3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20.399999999999999">
      <c r="A26" s="36"/>
    </row>
    <row r="27" spans="1:23" ht="20.399999999999999">
      <c r="A27" s="36"/>
    </row>
    <row r="28" spans="1:23" ht="20.399999999999999">
      <c r="A28" s="36"/>
    </row>
    <row r="29" spans="1:23" ht="20.399999999999999">
      <c r="A29" s="36"/>
    </row>
    <row r="30" spans="1:23" ht="20.399999999999999">
      <c r="A30" s="36"/>
    </row>
    <row r="31" spans="1:23" ht="20.399999999999999">
      <c r="A31" s="36"/>
    </row>
    <row r="32" spans="1:23" ht="20.399999999999999">
      <c r="A32" s="36"/>
    </row>
    <row r="33" spans="1:6" ht="20.399999999999999">
      <c r="A33" s="36"/>
    </row>
    <row r="34" spans="1:6" ht="20.399999999999999">
      <c r="A34" s="36"/>
    </row>
    <row r="35" spans="1:6" ht="20.399999999999999">
      <c r="A35" s="36"/>
    </row>
    <row r="36" spans="1:6" ht="20.399999999999999">
      <c r="A36" s="36"/>
    </row>
    <row r="37" spans="1:6" ht="20.399999999999999">
      <c r="A37" s="36"/>
      <c r="D37" s="29"/>
      <c r="F37" s="29"/>
    </row>
    <row r="38" spans="1:6" ht="20.399999999999999">
      <c r="A38" s="36"/>
      <c r="D38" s="29"/>
      <c r="F38" s="29"/>
    </row>
    <row r="39" spans="1:6" ht="20.399999999999999">
      <c r="A39" s="36"/>
      <c r="D39" s="29"/>
      <c r="F39" s="29"/>
    </row>
    <row r="40" spans="1:6" ht="20.399999999999999">
      <c r="A40" s="36"/>
      <c r="D40" s="29"/>
      <c r="F40" s="29"/>
    </row>
    <row r="41" spans="1:6" ht="20.399999999999999">
      <c r="A41" s="36"/>
      <c r="D41" s="29"/>
      <c r="F41" s="29"/>
    </row>
    <row r="42" spans="1:6" ht="20.399999999999999">
      <c r="A42" s="39"/>
      <c r="D42" s="29"/>
      <c r="F42" s="29"/>
    </row>
    <row r="43" spans="1:6" ht="20.399999999999999">
      <c r="A43" s="39"/>
      <c r="D43" s="29"/>
      <c r="F43" s="29"/>
    </row>
    <row r="44" spans="1:6" ht="20.399999999999999">
      <c r="A44" s="39"/>
      <c r="D44" s="29"/>
      <c r="F44" s="29"/>
    </row>
    <row r="45" spans="1:6" ht="20.399999999999999">
      <c r="A45" s="39"/>
      <c r="D45" s="29"/>
      <c r="F45" s="29"/>
    </row>
    <row r="46" spans="1:6" ht="20.399999999999999">
      <c r="A46" s="39"/>
      <c r="D46" s="29"/>
      <c r="F46" s="29"/>
    </row>
    <row r="47" spans="1:6" ht="20.399999999999999">
      <c r="A47" s="39"/>
      <c r="D47" s="29"/>
      <c r="F47" s="29"/>
    </row>
    <row r="48" spans="1:6" ht="20.399999999999999">
      <c r="A48" s="39"/>
      <c r="D48" s="29"/>
      <c r="F48" s="29"/>
    </row>
    <row r="49" spans="1:6" ht="20.399999999999999">
      <c r="A49" s="39"/>
      <c r="D49" s="29"/>
      <c r="F49" s="29"/>
    </row>
    <row r="50" spans="1:6" ht="20.399999999999999">
      <c r="A50" s="39"/>
      <c r="D50" s="29"/>
      <c r="F50" s="29"/>
    </row>
    <row r="51" spans="1:6" ht="20.399999999999999">
      <c r="A51" s="39"/>
      <c r="D51" s="29"/>
      <c r="F51" s="29"/>
    </row>
    <row r="52" spans="1:6" ht="20.399999999999999">
      <c r="A52" s="39"/>
      <c r="D52" s="29"/>
      <c r="F52" s="29"/>
    </row>
    <row r="53" spans="1:6" ht="20.399999999999999">
      <c r="A53" s="39"/>
      <c r="D53" s="29"/>
      <c r="F53" s="29"/>
    </row>
    <row r="54" spans="1:6" ht="20.399999999999999">
      <c r="A54" s="39"/>
      <c r="D54" s="29"/>
      <c r="F54" s="29"/>
    </row>
    <row r="55" spans="1:6" ht="20.399999999999999">
      <c r="A55" s="39"/>
      <c r="D55" s="29"/>
      <c r="F55" s="29"/>
    </row>
    <row r="56" spans="1:6" ht="20.399999999999999">
      <c r="A56" s="39"/>
      <c r="D56" s="29"/>
      <c r="F56" s="29"/>
    </row>
    <row r="57" spans="1:6" ht="20.399999999999999">
      <c r="A57" s="39"/>
      <c r="D57" s="29"/>
      <c r="F57" s="29"/>
    </row>
    <row r="58" spans="1:6" ht="20.399999999999999">
      <c r="A58" s="39"/>
      <c r="D58" s="29"/>
      <c r="F58" s="29"/>
    </row>
    <row r="59" spans="1:6" ht="20.399999999999999">
      <c r="A59" s="39"/>
      <c r="D59" s="29"/>
      <c r="F59" s="29"/>
    </row>
    <row r="60" spans="1:6" ht="20.399999999999999">
      <c r="A60" s="39"/>
      <c r="D60" s="29"/>
      <c r="F60" s="29"/>
    </row>
    <row r="61" spans="1:6" ht="20.399999999999999">
      <c r="A61" s="39"/>
      <c r="D61" s="29"/>
      <c r="F61" s="29"/>
    </row>
    <row r="62" spans="1:6" ht="20.399999999999999">
      <c r="A62" s="39"/>
      <c r="D62" s="29"/>
      <c r="F62" s="29"/>
    </row>
    <row r="63" spans="1:6" ht="20.399999999999999">
      <c r="A63" s="39"/>
      <c r="D63" s="29"/>
      <c r="F63" s="29"/>
    </row>
    <row r="64" spans="1:6" ht="20.399999999999999">
      <c r="A64" s="39"/>
      <c r="D64" s="29"/>
      <c r="F64" s="29"/>
    </row>
    <row r="65" spans="1:6" ht="20.399999999999999">
      <c r="A65" s="39"/>
      <c r="D65" s="29"/>
      <c r="F65" s="29"/>
    </row>
    <row r="66" spans="1:6" ht="20.399999999999999">
      <c r="A66" s="39"/>
      <c r="D66" s="29"/>
      <c r="F66" s="29"/>
    </row>
    <row r="67" spans="1:6" ht="20.399999999999999">
      <c r="A67" s="39"/>
      <c r="D67" s="29"/>
      <c r="F67" s="29"/>
    </row>
    <row r="68" spans="1:6" ht="20.399999999999999">
      <c r="A68" s="39"/>
      <c r="D68" s="29"/>
      <c r="F68" s="29"/>
    </row>
    <row r="69" spans="1:6" ht="20.399999999999999">
      <c r="A69" s="39"/>
      <c r="D69" s="29"/>
      <c r="F69" s="29"/>
    </row>
    <row r="70" spans="1:6" ht="20.399999999999999">
      <c r="A70" s="39"/>
      <c r="D70" s="29"/>
      <c r="F70" s="29"/>
    </row>
    <row r="71" spans="1:6" ht="20.399999999999999">
      <c r="A71" s="39"/>
      <c r="D71" s="29"/>
      <c r="F71" s="29"/>
    </row>
    <row r="72" spans="1:6" ht="20.399999999999999">
      <c r="A72" s="39"/>
      <c r="D72" s="29"/>
      <c r="F72" s="29"/>
    </row>
    <row r="73" spans="1:6" ht="20.399999999999999">
      <c r="A73" s="39"/>
      <c r="D73" s="29"/>
      <c r="F73" s="29"/>
    </row>
    <row r="74" spans="1:6" ht="20.399999999999999">
      <c r="A74" s="39"/>
      <c r="D74" s="29"/>
      <c r="F74" s="29"/>
    </row>
    <row r="75" spans="1:6" ht="20.399999999999999">
      <c r="A75" s="39"/>
      <c r="D75" s="29"/>
      <c r="F75" s="29"/>
    </row>
    <row r="76" spans="1:6" ht="20.399999999999999">
      <c r="A76" s="39"/>
      <c r="D76" s="29"/>
      <c r="F76" s="29"/>
    </row>
    <row r="77" spans="1:6" ht="20.399999999999999">
      <c r="A77" s="39"/>
      <c r="D77" s="29"/>
      <c r="F77" s="29"/>
    </row>
    <row r="78" spans="1:6" ht="20.399999999999999">
      <c r="A78" s="39"/>
      <c r="D78" s="29"/>
      <c r="F78" s="29"/>
    </row>
    <row r="79" spans="1:6" ht="20.399999999999999">
      <c r="A79" s="39"/>
      <c r="D79" s="29"/>
      <c r="F79" s="29"/>
    </row>
    <row r="80" spans="1:6" ht="20.399999999999999">
      <c r="A80" s="39"/>
      <c r="D80" s="29"/>
      <c r="F80" s="29"/>
    </row>
    <row r="81" spans="1:6" ht="20.399999999999999">
      <c r="A81" s="39"/>
      <c r="D81" s="29"/>
      <c r="F81" s="29"/>
    </row>
    <row r="82" spans="1:6" ht="20.399999999999999">
      <c r="A82" s="39"/>
      <c r="D82" s="29"/>
      <c r="F82" s="29"/>
    </row>
    <row r="83" spans="1:6" ht="20.399999999999999">
      <c r="A83" s="39"/>
      <c r="D83" s="29"/>
      <c r="F83" s="29"/>
    </row>
    <row r="84" spans="1:6" ht="20.399999999999999">
      <c r="A84" s="39"/>
      <c r="D84" s="29"/>
      <c r="F84" s="29"/>
    </row>
    <row r="85" spans="1:6" ht="20.399999999999999">
      <c r="A85" s="39"/>
      <c r="D85" s="29"/>
      <c r="F85" s="29"/>
    </row>
    <row r="86" spans="1:6" ht="20.399999999999999">
      <c r="A86" s="39"/>
      <c r="D86" s="29"/>
      <c r="F86" s="29"/>
    </row>
    <row r="87" spans="1:6" ht="20.399999999999999">
      <c r="A87" s="39"/>
      <c r="D87" s="29"/>
      <c r="F87" s="29"/>
    </row>
    <row r="88" spans="1:6" ht="20.399999999999999">
      <c r="A88" s="39"/>
      <c r="D88" s="29"/>
      <c r="F88" s="29"/>
    </row>
    <row r="89" spans="1:6" ht="20.399999999999999">
      <c r="A89" s="39"/>
      <c r="D89" s="29"/>
      <c r="F89" s="29"/>
    </row>
    <row r="90" spans="1:6" ht="20.399999999999999">
      <c r="A90" s="39"/>
      <c r="D90" s="29"/>
      <c r="F90" s="29"/>
    </row>
    <row r="91" spans="1:6" ht="20.399999999999999">
      <c r="A91" s="39"/>
      <c r="D91" s="29"/>
      <c r="F91" s="29"/>
    </row>
    <row r="92" spans="1:6" ht="20.399999999999999">
      <c r="A92" s="39"/>
      <c r="D92" s="29"/>
      <c r="F92" s="29"/>
    </row>
    <row r="93" spans="1:6" ht="20.399999999999999">
      <c r="A93" s="39"/>
      <c r="D93" s="29"/>
      <c r="F93" s="29"/>
    </row>
    <row r="94" spans="1:6" ht="20.399999999999999">
      <c r="A94" s="39"/>
      <c r="D94" s="29"/>
      <c r="F94" s="29"/>
    </row>
    <row r="95" spans="1:6" ht="20.399999999999999">
      <c r="A95" s="39"/>
      <c r="D95" s="29"/>
      <c r="F95" s="29"/>
    </row>
    <row r="96" spans="1:6" ht="20.399999999999999">
      <c r="A96" s="39"/>
      <c r="D96" s="29"/>
      <c r="F96" s="29"/>
    </row>
    <row r="97" spans="1:6" ht="20.399999999999999">
      <c r="A97" s="39"/>
      <c r="D97" s="29"/>
      <c r="F97" s="29"/>
    </row>
    <row r="98" spans="1:6" ht="20.399999999999999">
      <c r="A98" s="39"/>
      <c r="D98" s="29"/>
      <c r="F98" s="29"/>
    </row>
    <row r="99" spans="1:6" ht="20.399999999999999">
      <c r="A99" s="39"/>
      <c r="D99" s="29"/>
      <c r="F99" s="29"/>
    </row>
    <row r="100" spans="1:6" ht="20.399999999999999">
      <c r="A100" s="39"/>
      <c r="D100" s="29"/>
      <c r="F100" s="29"/>
    </row>
    <row r="101" spans="1:6" ht="20.399999999999999">
      <c r="A101" s="39"/>
      <c r="D101" s="29"/>
      <c r="F101" s="29"/>
    </row>
    <row r="102" spans="1:6" ht="20.399999999999999">
      <c r="A102" s="39"/>
      <c r="D102" s="29"/>
      <c r="F102" s="29"/>
    </row>
    <row r="103" spans="1:6" ht="20.399999999999999">
      <c r="A103" s="39"/>
      <c r="D103" s="29"/>
      <c r="F103" s="29"/>
    </row>
    <row r="104" spans="1:6" ht="20.399999999999999">
      <c r="A104" s="39"/>
      <c r="D104" s="29"/>
      <c r="F104" s="29"/>
    </row>
    <row r="105" spans="1:6" ht="20.399999999999999">
      <c r="A105" s="39"/>
      <c r="D105" s="29"/>
      <c r="F105" s="29"/>
    </row>
    <row r="106" spans="1:6" ht="20.399999999999999">
      <c r="A106" s="39"/>
      <c r="D106" s="29"/>
      <c r="F106" s="29"/>
    </row>
    <row r="107" spans="1:6" ht="20.399999999999999">
      <c r="A107" s="39"/>
      <c r="D107" s="29"/>
      <c r="F107" s="29"/>
    </row>
    <row r="108" spans="1:6" ht="20.399999999999999">
      <c r="A108" s="39"/>
      <c r="D108" s="29"/>
      <c r="F108" s="29"/>
    </row>
    <row r="109" spans="1:6" ht="20.399999999999999">
      <c r="A109" s="39"/>
      <c r="D109" s="29"/>
      <c r="F109" s="29"/>
    </row>
    <row r="110" spans="1:6" ht="20.399999999999999">
      <c r="A110" s="39"/>
      <c r="D110" s="29"/>
      <c r="F110" s="29"/>
    </row>
    <row r="111" spans="1:6" ht="20.399999999999999">
      <c r="A111" s="39"/>
      <c r="D111" s="29"/>
      <c r="F111" s="29"/>
    </row>
    <row r="112" spans="1:6" ht="20.399999999999999">
      <c r="A112" s="39"/>
      <c r="D112" s="29"/>
      <c r="F112" s="29"/>
    </row>
    <row r="113" spans="1:6" ht="20.399999999999999">
      <c r="A113" s="39"/>
      <c r="D113" s="29"/>
      <c r="F113" s="29"/>
    </row>
    <row r="114" spans="1:6" ht="20.399999999999999">
      <c r="A114" s="39"/>
      <c r="D114" s="29"/>
      <c r="F114" s="29"/>
    </row>
    <row r="115" spans="1:6" ht="20.399999999999999">
      <c r="A115" s="39"/>
      <c r="D115" s="29"/>
      <c r="F115" s="29"/>
    </row>
    <row r="116" spans="1:6" ht="20.399999999999999">
      <c r="A116" s="39"/>
      <c r="D116" s="29"/>
      <c r="F116" s="29"/>
    </row>
    <row r="117" spans="1:6" ht="20.399999999999999">
      <c r="A117" s="37"/>
      <c r="D117" s="29"/>
      <c r="F117" s="29"/>
    </row>
    <row r="118" spans="1:6" ht="20.399999999999999">
      <c r="A118" s="37"/>
      <c r="D118" s="29"/>
      <c r="F118" s="29"/>
    </row>
    <row r="119" spans="1:6" ht="20.399999999999999">
      <c r="A119" s="37"/>
      <c r="D119" s="29"/>
      <c r="F119" s="29"/>
    </row>
    <row r="120" spans="1:6" ht="20.399999999999999">
      <c r="A120" s="37"/>
      <c r="D120" s="29"/>
      <c r="F120" s="29"/>
    </row>
    <row r="121" spans="1:6" ht="20.399999999999999">
      <c r="A121" s="37"/>
      <c r="D121" s="29"/>
      <c r="F121" s="29"/>
    </row>
    <row r="122" spans="1:6" ht="20.399999999999999">
      <c r="A122" s="37"/>
      <c r="D122" s="29"/>
      <c r="F122" s="29"/>
    </row>
    <row r="123" spans="1:6" ht="20.399999999999999">
      <c r="A123" s="37"/>
      <c r="D123" s="29"/>
      <c r="F123" s="29"/>
    </row>
    <row r="124" spans="1:6" ht="20.399999999999999">
      <c r="A124" s="37"/>
      <c r="D124" s="29"/>
      <c r="F124" s="29"/>
    </row>
    <row r="125" spans="1:6" ht="20.399999999999999">
      <c r="A125" s="37"/>
      <c r="D125" s="29"/>
      <c r="F125" s="29"/>
    </row>
    <row r="126" spans="1:6" ht="20.399999999999999">
      <c r="A126" s="37"/>
      <c r="D126" s="29"/>
      <c r="F126" s="29"/>
    </row>
    <row r="127" spans="1:6" ht="20.399999999999999">
      <c r="A127" s="37"/>
      <c r="D127" s="29"/>
      <c r="F127" s="29"/>
    </row>
    <row r="128" spans="1:6" ht="20.399999999999999">
      <c r="A128" s="37"/>
      <c r="D128" s="29"/>
      <c r="F128" s="29"/>
    </row>
    <row r="129" spans="1:6" ht="20.399999999999999">
      <c r="A129" s="37"/>
      <c r="D129" s="29"/>
      <c r="F129" s="29"/>
    </row>
    <row r="130" spans="1:6" ht="20.399999999999999">
      <c r="A130" s="37"/>
      <c r="D130" s="29"/>
      <c r="F130" s="29"/>
    </row>
    <row r="131" spans="1:6" ht="20.399999999999999">
      <c r="A131" s="37"/>
      <c r="D131" s="29"/>
      <c r="F131" s="29"/>
    </row>
    <row r="132" spans="1:6" ht="20.399999999999999">
      <c r="A132" s="37"/>
      <c r="D132" s="29"/>
      <c r="F132" s="29"/>
    </row>
    <row r="133" spans="1:6" ht="20.399999999999999">
      <c r="A133" s="37"/>
      <c r="D133" s="29"/>
      <c r="F133" s="29"/>
    </row>
    <row r="134" spans="1:6" ht="20.399999999999999">
      <c r="A134" s="37"/>
      <c r="D134" s="29"/>
      <c r="F134" s="29"/>
    </row>
    <row r="135" spans="1:6" ht="20.399999999999999">
      <c r="A135" s="37"/>
      <c r="D135" s="29"/>
      <c r="F135" s="29"/>
    </row>
    <row r="136" spans="1:6" ht="20.399999999999999">
      <c r="A136" s="37"/>
      <c r="D136" s="29"/>
      <c r="F136" s="29"/>
    </row>
    <row r="137" spans="1:6" ht="20.399999999999999">
      <c r="A137" s="37"/>
      <c r="D137" s="29"/>
      <c r="F137" s="29"/>
    </row>
    <row r="138" spans="1:6" ht="20.399999999999999">
      <c r="A138" s="37"/>
      <c r="D138" s="29"/>
      <c r="F138" s="29"/>
    </row>
    <row r="139" spans="1:6" ht="20.399999999999999">
      <c r="A139" s="37"/>
      <c r="D139" s="29"/>
      <c r="F139" s="29"/>
    </row>
    <row r="140" spans="1:6" ht="20.399999999999999">
      <c r="A140" s="37"/>
      <c r="D140" s="29"/>
      <c r="F140" s="29"/>
    </row>
    <row r="141" spans="1:6" ht="20.399999999999999">
      <c r="A141" s="37"/>
      <c r="D141" s="29"/>
      <c r="F141" s="29"/>
    </row>
    <row r="142" spans="1:6" ht="20.399999999999999">
      <c r="A142" s="37"/>
      <c r="D142" s="29"/>
      <c r="F142" s="29"/>
    </row>
    <row r="143" spans="1:6" ht="20.399999999999999">
      <c r="A143" s="37"/>
      <c r="D143" s="29"/>
      <c r="F143" s="29"/>
    </row>
    <row r="144" spans="1:6" ht="20.399999999999999">
      <c r="A144" s="37"/>
      <c r="D144" s="29"/>
      <c r="F144" s="29"/>
    </row>
    <row r="145" spans="1:6" ht="20.399999999999999">
      <c r="A145" s="37"/>
      <c r="D145" s="29"/>
      <c r="F145" s="29"/>
    </row>
    <row r="146" spans="1:6" ht="20.399999999999999">
      <c r="A146" s="37"/>
      <c r="D146" s="29"/>
      <c r="F146" s="29"/>
    </row>
    <row r="147" spans="1:6" ht="20.399999999999999">
      <c r="A147" s="37"/>
      <c r="D147" s="29"/>
      <c r="F147" s="29"/>
    </row>
    <row r="148" spans="1:6" ht="20.399999999999999">
      <c r="A148" s="37"/>
      <c r="D148" s="29"/>
      <c r="F148" s="29"/>
    </row>
    <row r="149" spans="1:6" ht="20.399999999999999">
      <c r="A149" s="37"/>
      <c r="D149" s="29"/>
      <c r="F149" s="29"/>
    </row>
    <row r="150" spans="1:6" ht="20.399999999999999">
      <c r="A150" s="37"/>
      <c r="D150" s="29"/>
      <c r="F150" s="29"/>
    </row>
    <row r="151" spans="1:6" ht="20.399999999999999">
      <c r="A151" s="37"/>
      <c r="D151" s="29"/>
      <c r="F151" s="29"/>
    </row>
    <row r="152" spans="1:6" ht="20.399999999999999">
      <c r="A152" s="37"/>
      <c r="D152" s="29"/>
      <c r="F152" s="29"/>
    </row>
    <row r="153" spans="1:6" ht="20.399999999999999">
      <c r="A153" s="37"/>
      <c r="D153" s="29"/>
      <c r="F153" s="29"/>
    </row>
    <row r="154" spans="1:6" ht="20.399999999999999">
      <c r="A154" s="37"/>
      <c r="D154" s="29"/>
      <c r="F154" s="29"/>
    </row>
    <row r="155" spans="1:6" ht="20.399999999999999">
      <c r="A155" s="37"/>
      <c r="D155" s="29"/>
      <c r="F155" s="29"/>
    </row>
    <row r="156" spans="1:6" ht="20.399999999999999">
      <c r="A156" s="37"/>
      <c r="D156" s="29"/>
      <c r="F156" s="29"/>
    </row>
    <row r="157" spans="1:6" ht="20.399999999999999">
      <c r="A157" s="37"/>
      <c r="D157" s="29"/>
      <c r="F157" s="29"/>
    </row>
    <row r="158" spans="1:6" ht="20.399999999999999">
      <c r="A158" s="37"/>
      <c r="D158" s="29"/>
      <c r="F158" s="29"/>
    </row>
    <row r="159" spans="1:6" ht="20.399999999999999">
      <c r="A159" s="37"/>
      <c r="D159" s="29"/>
      <c r="F159" s="29"/>
    </row>
    <row r="160" spans="1:6" ht="20.399999999999999">
      <c r="A160" s="37"/>
      <c r="D160" s="29"/>
      <c r="F160" s="29"/>
    </row>
    <row r="161" spans="1:6" ht="20.399999999999999">
      <c r="A161" s="37"/>
      <c r="D161" s="29"/>
      <c r="F161" s="29"/>
    </row>
    <row r="162" spans="1:6" ht="20.399999999999999">
      <c r="A162" s="37"/>
      <c r="D162" s="29"/>
      <c r="F162" s="29"/>
    </row>
    <row r="163" spans="1:6" ht="20.399999999999999">
      <c r="A163" s="37"/>
      <c r="D163" s="29"/>
      <c r="F163" s="29"/>
    </row>
    <row r="164" spans="1:6" ht="20.399999999999999">
      <c r="A164" s="37"/>
      <c r="D164" s="29"/>
      <c r="F164" s="29"/>
    </row>
    <row r="165" spans="1:6" ht="20.399999999999999">
      <c r="A165" s="37"/>
      <c r="D165" s="29"/>
      <c r="F165" s="29"/>
    </row>
    <row r="166" spans="1:6" ht="20.399999999999999">
      <c r="A166" s="37"/>
      <c r="D166" s="29"/>
      <c r="F166" s="29"/>
    </row>
    <row r="167" spans="1:6" ht="20.399999999999999">
      <c r="A167" s="37"/>
      <c r="D167" s="29"/>
      <c r="F167" s="29"/>
    </row>
    <row r="168" spans="1:6" ht="20.399999999999999">
      <c r="A168" s="37"/>
      <c r="D168" s="29"/>
      <c r="F168" s="29"/>
    </row>
    <row r="169" spans="1:6" ht="20.399999999999999">
      <c r="A169" s="37"/>
      <c r="D169" s="29"/>
      <c r="F169" s="29"/>
    </row>
    <row r="170" spans="1:6" ht="20.399999999999999">
      <c r="A170" s="37"/>
      <c r="D170" s="29"/>
      <c r="F170" s="29"/>
    </row>
    <row r="171" spans="1:6" ht="20.399999999999999">
      <c r="A171" s="37"/>
      <c r="D171" s="29"/>
      <c r="F171" s="29"/>
    </row>
    <row r="172" spans="1:6" ht="20.399999999999999">
      <c r="A172" s="37"/>
      <c r="D172" s="29"/>
      <c r="F172" s="29"/>
    </row>
    <row r="173" spans="1:6" ht="20.399999999999999">
      <c r="A173" s="37"/>
      <c r="D173" s="29"/>
      <c r="F173" s="29"/>
    </row>
    <row r="174" spans="1:6" ht="20.399999999999999">
      <c r="A174" s="37"/>
      <c r="D174" s="29"/>
      <c r="F174" s="29"/>
    </row>
    <row r="175" spans="1:6" ht="20.399999999999999">
      <c r="A175" s="37"/>
      <c r="D175" s="29"/>
      <c r="F175" s="29"/>
    </row>
    <row r="176" spans="1:6" ht="20.399999999999999">
      <c r="A176" s="37"/>
      <c r="D176" s="29"/>
      <c r="F176" s="29"/>
    </row>
    <row r="177" spans="1:6" ht="20.399999999999999">
      <c r="A177" s="37"/>
      <c r="D177" s="29"/>
      <c r="F177" s="29"/>
    </row>
    <row r="178" spans="1:6" ht="20.399999999999999">
      <c r="A178" s="37"/>
      <c r="D178" s="29"/>
      <c r="F178" s="29"/>
    </row>
    <row r="179" spans="1:6" ht="20.399999999999999">
      <c r="A179" s="37"/>
      <c r="D179" s="29"/>
      <c r="F179" s="29"/>
    </row>
    <row r="180" spans="1:6" ht="20.399999999999999">
      <c r="A180" s="37"/>
      <c r="D180" s="29"/>
      <c r="F180" s="29"/>
    </row>
    <row r="181" spans="1:6" ht="20.399999999999999">
      <c r="A181" s="37"/>
      <c r="D181" s="29"/>
      <c r="F181" s="29"/>
    </row>
    <row r="182" spans="1:6" ht="20.399999999999999">
      <c r="A182" s="37"/>
      <c r="D182" s="29"/>
      <c r="F182" s="29"/>
    </row>
    <row r="183" spans="1:6" ht="20.399999999999999">
      <c r="A183" s="37"/>
      <c r="D183" s="29"/>
      <c r="F183" s="29"/>
    </row>
    <row r="184" spans="1:6" ht="20.399999999999999">
      <c r="A184" s="37"/>
      <c r="D184" s="29"/>
      <c r="F184" s="29"/>
    </row>
    <row r="185" spans="1:6" ht="20.399999999999999">
      <c r="A185" s="37"/>
      <c r="D185" s="29"/>
      <c r="F185" s="29"/>
    </row>
    <row r="186" spans="1:6" ht="20.399999999999999">
      <c r="A186" s="37"/>
      <c r="D186" s="29"/>
      <c r="F186" s="29"/>
    </row>
    <row r="187" spans="1:6" ht="20.399999999999999">
      <c r="A187" s="37"/>
      <c r="D187" s="29"/>
      <c r="F187" s="29"/>
    </row>
    <row r="188" spans="1:6" ht="20.399999999999999">
      <c r="A188" s="37"/>
      <c r="D188" s="29"/>
      <c r="F188" s="29"/>
    </row>
    <row r="189" spans="1:6" ht="20.399999999999999">
      <c r="A189" s="37"/>
      <c r="D189" s="29"/>
      <c r="F189" s="29"/>
    </row>
    <row r="190" spans="1:6" ht="20.399999999999999">
      <c r="A190" s="37"/>
      <c r="D190" s="29"/>
      <c r="F190" s="29"/>
    </row>
    <row r="191" spans="1:6" ht="20.399999999999999">
      <c r="A191" s="37"/>
      <c r="D191" s="29"/>
      <c r="F191" s="29"/>
    </row>
    <row r="192" spans="1:6" ht="20.399999999999999">
      <c r="A192" s="37"/>
      <c r="D192" s="29"/>
      <c r="F192" s="29"/>
    </row>
    <row r="193" spans="1:6" ht="20.399999999999999">
      <c r="A193" s="37"/>
      <c r="D193" s="29"/>
      <c r="F193" s="29"/>
    </row>
    <row r="194" spans="1:6" ht="20.399999999999999">
      <c r="A194" s="37"/>
      <c r="D194" s="29"/>
      <c r="F194" s="29"/>
    </row>
    <row r="195" spans="1:6" ht="20.399999999999999">
      <c r="A195" s="37"/>
      <c r="D195" s="29"/>
      <c r="F195" s="29"/>
    </row>
    <row r="196" spans="1:6" ht="20.399999999999999">
      <c r="A196" s="37"/>
      <c r="D196" s="29"/>
      <c r="F196" s="29"/>
    </row>
    <row r="197" spans="1:6" ht="20.399999999999999">
      <c r="A197" s="37"/>
      <c r="D197" s="29"/>
      <c r="F197" s="29"/>
    </row>
    <row r="198" spans="1:6" ht="20.399999999999999">
      <c r="A198" s="37"/>
      <c r="D198" s="29"/>
      <c r="F198" s="29"/>
    </row>
    <row r="199" spans="1:6" ht="20.399999999999999">
      <c r="A199" s="37"/>
      <c r="D199" s="29"/>
      <c r="F199" s="29"/>
    </row>
    <row r="200" spans="1:6" ht="20.399999999999999">
      <c r="A200" s="37"/>
      <c r="D200" s="29"/>
      <c r="F200" s="29"/>
    </row>
    <row r="201" spans="1:6" ht="20.399999999999999">
      <c r="A201" s="37"/>
      <c r="D201" s="29"/>
      <c r="F201" s="29"/>
    </row>
    <row r="202" spans="1:6" ht="20.399999999999999">
      <c r="A202" s="37"/>
      <c r="D202" s="29"/>
      <c r="F202" s="29"/>
    </row>
    <row r="203" spans="1:6" ht="20.399999999999999">
      <c r="A203" s="37"/>
      <c r="D203" s="29"/>
      <c r="F203" s="29"/>
    </row>
    <row r="204" spans="1:6" ht="20.399999999999999">
      <c r="A204" s="37"/>
      <c r="D204" s="29"/>
      <c r="F204" s="29"/>
    </row>
    <row r="205" spans="1:6" ht="20.399999999999999">
      <c r="A205" s="37"/>
      <c r="D205" s="29"/>
      <c r="F205" s="29"/>
    </row>
    <row r="206" spans="1:6" ht="20.399999999999999">
      <c r="A206" s="37"/>
      <c r="D206" s="29"/>
      <c r="F206" s="29"/>
    </row>
    <row r="207" spans="1:6" ht="20.399999999999999">
      <c r="A207" s="37"/>
      <c r="D207" s="29"/>
      <c r="F207" s="29"/>
    </row>
    <row r="208" spans="1:6" ht="20.399999999999999">
      <c r="A208" s="37"/>
      <c r="D208" s="29"/>
      <c r="F208" s="29"/>
    </row>
    <row r="209" spans="1:6" ht="20.399999999999999">
      <c r="A209" s="37"/>
      <c r="D209" s="29"/>
      <c r="F209" s="29"/>
    </row>
    <row r="210" spans="1:6" ht="20.399999999999999">
      <c r="A210" s="37"/>
      <c r="D210" s="29"/>
      <c r="F210" s="29"/>
    </row>
    <row r="211" spans="1:6" ht="20.399999999999999">
      <c r="A211" s="37"/>
      <c r="D211" s="29"/>
      <c r="F211" s="29"/>
    </row>
    <row r="212" spans="1:6" ht="20.399999999999999">
      <c r="A212" s="37"/>
      <c r="D212" s="29"/>
      <c r="F212" s="29"/>
    </row>
    <row r="213" spans="1:6" ht="20.399999999999999">
      <c r="A213" s="37"/>
      <c r="D213" s="29"/>
      <c r="F213" s="29"/>
    </row>
    <row r="214" spans="1:6" ht="20.399999999999999">
      <c r="A214" s="37"/>
      <c r="D214" s="29"/>
      <c r="F214" s="29"/>
    </row>
    <row r="215" spans="1:6" ht="20.399999999999999">
      <c r="A215" s="37"/>
      <c r="D215" s="29"/>
      <c r="F215" s="29"/>
    </row>
    <row r="216" spans="1:6" ht="20.399999999999999">
      <c r="A216" s="37"/>
      <c r="D216" s="29"/>
      <c r="F216" s="29"/>
    </row>
    <row r="217" spans="1:6" ht="20.399999999999999">
      <c r="A217" s="37"/>
      <c r="D217" s="29"/>
      <c r="F217" s="29"/>
    </row>
    <row r="218" spans="1:6" ht="20.399999999999999">
      <c r="A218" s="37"/>
      <c r="D218" s="29"/>
      <c r="F218" s="29"/>
    </row>
    <row r="219" spans="1:6" ht="20.399999999999999">
      <c r="A219" s="37"/>
      <c r="D219" s="29"/>
      <c r="F219" s="29"/>
    </row>
    <row r="220" spans="1:6" ht="20.399999999999999">
      <c r="A220" s="37"/>
      <c r="D220" s="29"/>
      <c r="F220" s="29"/>
    </row>
    <row r="221" spans="1:6" ht="20.399999999999999">
      <c r="A221" s="37"/>
      <c r="D221" s="29"/>
      <c r="F221" s="29"/>
    </row>
    <row r="222" spans="1:6" ht="20.399999999999999">
      <c r="A222" s="37"/>
      <c r="D222" s="29"/>
      <c r="F222" s="29"/>
    </row>
    <row r="223" spans="1:6" ht="20.399999999999999">
      <c r="A223" s="37"/>
      <c r="D223" s="29"/>
      <c r="F223" s="29"/>
    </row>
    <row r="224" spans="1:6" ht="20.399999999999999">
      <c r="A224" s="37"/>
      <c r="D224" s="29"/>
      <c r="F224" s="29"/>
    </row>
    <row r="225" spans="1:6" ht="20.399999999999999">
      <c r="A225" s="37"/>
      <c r="D225" s="29"/>
      <c r="F225" s="29"/>
    </row>
    <row r="226" spans="1:6" ht="20.399999999999999">
      <c r="A226" s="37"/>
      <c r="D226" s="29"/>
      <c r="F226" s="29"/>
    </row>
    <row r="227" spans="1:6" ht="20.399999999999999">
      <c r="A227" s="37"/>
      <c r="D227" s="29"/>
      <c r="F227" s="29"/>
    </row>
    <row r="228" spans="1:6" ht="20.399999999999999">
      <c r="A228" s="37"/>
      <c r="D228" s="29"/>
      <c r="F228" s="29"/>
    </row>
    <row r="229" spans="1:6" ht="20.399999999999999">
      <c r="A229" s="37"/>
      <c r="D229" s="29"/>
      <c r="F229" s="29"/>
    </row>
    <row r="230" spans="1:6" ht="20.399999999999999">
      <c r="A230" s="37"/>
      <c r="D230" s="29"/>
      <c r="F230" s="29"/>
    </row>
    <row r="231" spans="1:6" ht="20.399999999999999">
      <c r="A231" s="37"/>
      <c r="D231" s="29"/>
      <c r="F231" s="29"/>
    </row>
    <row r="232" spans="1:6" ht="20.399999999999999">
      <c r="A232" s="37"/>
      <c r="D232" s="29"/>
      <c r="F232" s="29"/>
    </row>
    <row r="233" spans="1:6" ht="20.399999999999999">
      <c r="A233" s="37"/>
      <c r="D233" s="29"/>
      <c r="F233" s="29"/>
    </row>
    <row r="234" spans="1:6" ht="20.399999999999999">
      <c r="A234" s="37"/>
      <c r="D234" s="29"/>
      <c r="F234" s="29"/>
    </row>
    <row r="235" spans="1:6" ht="20.399999999999999">
      <c r="A235" s="37"/>
      <c r="D235" s="29"/>
      <c r="F235" s="29"/>
    </row>
    <row r="236" spans="1:6" ht="20.399999999999999">
      <c r="A236" s="37"/>
      <c r="D236" s="29"/>
      <c r="F236" s="29"/>
    </row>
    <row r="237" spans="1:6" ht="20.399999999999999">
      <c r="A237" s="37"/>
      <c r="D237" s="29"/>
      <c r="F237" s="29"/>
    </row>
    <row r="238" spans="1:6" ht="20.399999999999999">
      <c r="A238" s="37"/>
      <c r="D238" s="29"/>
      <c r="F238" s="29"/>
    </row>
    <row r="239" spans="1:6" ht="20.399999999999999">
      <c r="A239" s="37"/>
      <c r="D239" s="29"/>
      <c r="F239" s="29"/>
    </row>
    <row r="240" spans="1:6" ht="20.399999999999999">
      <c r="A240" s="37"/>
      <c r="D240" s="29"/>
      <c r="F240" s="29"/>
    </row>
    <row r="241" spans="1:6" ht="20.399999999999999">
      <c r="A241" s="37"/>
      <c r="D241" s="29"/>
      <c r="F241" s="29"/>
    </row>
    <row r="242" spans="1:6" ht="20.399999999999999">
      <c r="A242" s="37"/>
      <c r="D242" s="29"/>
      <c r="F242" s="29"/>
    </row>
    <row r="243" spans="1:6" ht="20.399999999999999">
      <c r="A243" s="37"/>
      <c r="D243" s="29"/>
      <c r="F243" s="29"/>
    </row>
    <row r="244" spans="1:6" ht="20.399999999999999">
      <c r="A244" s="37"/>
      <c r="D244" s="29"/>
      <c r="F244" s="29"/>
    </row>
    <row r="245" spans="1:6" ht="20.399999999999999">
      <c r="A245" s="37"/>
      <c r="D245" s="29"/>
      <c r="F245" s="29"/>
    </row>
    <row r="246" spans="1:6" ht="20.399999999999999">
      <c r="A246" s="37"/>
      <c r="D246" s="29"/>
      <c r="F246" s="29"/>
    </row>
    <row r="247" spans="1:6" ht="20.399999999999999">
      <c r="A247" s="37"/>
      <c r="D247" s="29"/>
      <c r="F247" s="29"/>
    </row>
    <row r="248" spans="1:6" ht="20.399999999999999">
      <c r="A248" s="37"/>
      <c r="D248" s="29"/>
      <c r="F248" s="29"/>
    </row>
    <row r="249" spans="1:6" ht="20.399999999999999">
      <c r="A249" s="37"/>
      <c r="D249" s="29"/>
      <c r="F249" s="29"/>
    </row>
    <row r="250" spans="1:6" ht="20.399999999999999">
      <c r="A250" s="37"/>
      <c r="D250" s="29"/>
      <c r="F250" s="29"/>
    </row>
    <row r="251" spans="1:6" ht="20.399999999999999">
      <c r="A251" s="37"/>
      <c r="D251" s="29"/>
      <c r="F251" s="29"/>
    </row>
    <row r="252" spans="1:6" ht="20.399999999999999">
      <c r="A252" s="37"/>
      <c r="D252" s="29"/>
      <c r="F252" s="29"/>
    </row>
    <row r="253" spans="1:6" ht="20.399999999999999">
      <c r="A253" s="37"/>
      <c r="D253" s="29"/>
      <c r="F253" s="29"/>
    </row>
    <row r="254" spans="1:6" ht="20.399999999999999">
      <c r="A254" s="37"/>
      <c r="D254" s="29"/>
      <c r="F254" s="29"/>
    </row>
    <row r="255" spans="1:6" ht="20.399999999999999">
      <c r="A255" s="37"/>
      <c r="D255" s="29"/>
      <c r="F255" s="29"/>
    </row>
    <row r="256" spans="1:6" ht="20.399999999999999">
      <c r="A256" s="37"/>
      <c r="D256" s="29"/>
      <c r="F256" s="29"/>
    </row>
    <row r="257" spans="1:6" ht="20.399999999999999">
      <c r="A257" s="37"/>
      <c r="D257" s="29"/>
      <c r="F257" s="29"/>
    </row>
    <row r="258" spans="1:6" ht="20.399999999999999">
      <c r="A258" s="37"/>
      <c r="D258" s="29"/>
      <c r="F258" s="29"/>
    </row>
    <row r="259" spans="1:6" ht="20.399999999999999">
      <c r="A259" s="37"/>
      <c r="D259" s="29"/>
      <c r="F259" s="29"/>
    </row>
    <row r="260" spans="1:6" ht="20.399999999999999">
      <c r="A260" s="37"/>
      <c r="D260" s="29"/>
      <c r="F260" s="29"/>
    </row>
    <row r="261" spans="1:6" ht="20.399999999999999">
      <c r="A261" s="37"/>
      <c r="D261" s="29"/>
      <c r="F261" s="29"/>
    </row>
    <row r="262" spans="1:6" ht="20.399999999999999">
      <c r="A262" s="37"/>
      <c r="D262" s="29"/>
      <c r="F262" s="29"/>
    </row>
    <row r="263" spans="1:6" ht="20.399999999999999">
      <c r="A263" s="37"/>
      <c r="D263" s="29"/>
      <c r="F263" s="29"/>
    </row>
    <row r="264" spans="1:6" ht="20.399999999999999">
      <c r="A264" s="37"/>
      <c r="D264" s="29"/>
      <c r="F264" s="29"/>
    </row>
    <row r="265" spans="1:6" ht="20.399999999999999">
      <c r="A265" s="37"/>
      <c r="D265" s="29"/>
      <c r="F265" s="29"/>
    </row>
    <row r="266" spans="1:6" ht="20.399999999999999">
      <c r="A266" s="37"/>
      <c r="D266" s="29"/>
      <c r="F266" s="29"/>
    </row>
    <row r="267" spans="1:6" ht="20.399999999999999">
      <c r="A267" s="37"/>
      <c r="D267" s="29"/>
      <c r="F267" s="29"/>
    </row>
    <row r="268" spans="1:6" ht="20.399999999999999">
      <c r="A268" s="37"/>
      <c r="D268" s="29"/>
      <c r="F268" s="29"/>
    </row>
    <row r="269" spans="1:6" ht="20.399999999999999">
      <c r="A269" s="37"/>
      <c r="D269" s="29"/>
      <c r="F269" s="29"/>
    </row>
    <row r="270" spans="1:6" ht="20.399999999999999">
      <c r="A270" s="37"/>
      <c r="D270" s="29"/>
      <c r="F270" s="29"/>
    </row>
    <row r="271" spans="1:6" ht="20.399999999999999">
      <c r="A271" s="37"/>
      <c r="D271" s="29"/>
      <c r="F271" s="29"/>
    </row>
    <row r="272" spans="1:6" ht="20.399999999999999">
      <c r="A272" s="37"/>
      <c r="D272" s="29"/>
      <c r="F272" s="29"/>
    </row>
    <row r="273" spans="1:6" ht="20.399999999999999">
      <c r="A273" s="37"/>
      <c r="D273" s="29"/>
      <c r="F273" s="29"/>
    </row>
    <row r="274" spans="1:6" ht="20.399999999999999">
      <c r="A274" s="37"/>
      <c r="D274" s="29"/>
      <c r="F274" s="29"/>
    </row>
    <row r="275" spans="1:6" ht="20.399999999999999">
      <c r="A275" s="37"/>
      <c r="D275" s="29"/>
      <c r="F275" s="29"/>
    </row>
    <row r="276" spans="1:6" ht="20.399999999999999">
      <c r="A276" s="37"/>
      <c r="D276" s="29"/>
      <c r="F276" s="29"/>
    </row>
    <row r="277" spans="1:6" ht="20.399999999999999">
      <c r="A277" s="37"/>
      <c r="D277" s="29"/>
      <c r="F277" s="29"/>
    </row>
    <row r="278" spans="1:6" ht="20.399999999999999">
      <c r="A278" s="37"/>
      <c r="D278" s="29"/>
      <c r="F278" s="29"/>
    </row>
    <row r="279" spans="1:6" ht="20.399999999999999">
      <c r="A279" s="37"/>
      <c r="D279" s="29"/>
      <c r="F279" s="29"/>
    </row>
    <row r="280" spans="1:6" ht="20.399999999999999">
      <c r="A280" s="37"/>
      <c r="D280" s="29"/>
      <c r="F280" s="29"/>
    </row>
    <row r="281" spans="1:6" ht="20.399999999999999">
      <c r="A281" s="37"/>
      <c r="D281" s="29"/>
      <c r="F281" s="29"/>
    </row>
    <row r="282" spans="1:6" ht="20.399999999999999">
      <c r="A282" s="37"/>
      <c r="D282" s="29"/>
      <c r="F282" s="29"/>
    </row>
    <row r="283" spans="1:6" ht="20.399999999999999">
      <c r="A283" s="37"/>
      <c r="D283" s="29"/>
      <c r="F283" s="29"/>
    </row>
    <row r="284" spans="1:6" ht="20.399999999999999">
      <c r="A284" s="37"/>
      <c r="D284" s="29"/>
      <c r="F284" s="29"/>
    </row>
    <row r="285" spans="1:6" ht="20.399999999999999">
      <c r="A285" s="37"/>
      <c r="D285" s="29"/>
      <c r="F285" s="29"/>
    </row>
    <row r="286" spans="1:6" ht="20.399999999999999">
      <c r="A286" s="37"/>
      <c r="D286" s="29"/>
      <c r="F286" s="29"/>
    </row>
    <row r="287" spans="1:6" ht="20.399999999999999">
      <c r="A287" s="37"/>
      <c r="D287" s="29"/>
      <c r="F287" s="29"/>
    </row>
    <row r="288" spans="1:6" ht="20.399999999999999">
      <c r="A288" s="37"/>
      <c r="D288" s="29"/>
      <c r="F288" s="29"/>
    </row>
    <row r="289" spans="1:6" ht="20.399999999999999">
      <c r="A289" s="37"/>
      <c r="D289" s="29"/>
      <c r="F289" s="29"/>
    </row>
    <row r="290" spans="1:6" ht="20.399999999999999">
      <c r="A290" s="37"/>
      <c r="D290" s="29"/>
      <c r="F290" s="29"/>
    </row>
    <row r="291" spans="1:6" ht="20.399999999999999">
      <c r="A291" s="37"/>
      <c r="D291" s="29"/>
      <c r="F291" s="29"/>
    </row>
    <row r="292" spans="1:6" ht="20.399999999999999">
      <c r="A292" s="37"/>
      <c r="D292" s="29"/>
      <c r="F292" s="29"/>
    </row>
    <row r="293" spans="1:6" ht="20.399999999999999">
      <c r="A293" s="37"/>
      <c r="D293" s="29"/>
      <c r="F293" s="29"/>
    </row>
    <row r="294" spans="1:6" ht="20.399999999999999">
      <c r="A294" s="37"/>
      <c r="D294" s="29"/>
      <c r="F294" s="29"/>
    </row>
    <row r="295" spans="1:6" ht="20.399999999999999">
      <c r="A295" s="37"/>
      <c r="D295" s="29"/>
      <c r="F295" s="29"/>
    </row>
    <row r="296" spans="1:6" ht="20.399999999999999">
      <c r="A296" s="37"/>
      <c r="D296" s="29"/>
      <c r="F296" s="29"/>
    </row>
    <row r="297" spans="1:6" ht="20.399999999999999">
      <c r="A297" s="37"/>
      <c r="D297" s="29"/>
      <c r="F297" s="29"/>
    </row>
    <row r="298" spans="1:6" ht="20.399999999999999">
      <c r="A298" s="37"/>
      <c r="D298" s="29"/>
      <c r="F298" s="29"/>
    </row>
    <row r="299" spans="1:6" ht="20.399999999999999">
      <c r="A299" s="37"/>
      <c r="D299" s="29"/>
      <c r="F299" s="29"/>
    </row>
    <row r="300" spans="1:6" ht="20.399999999999999">
      <c r="A300" s="37"/>
      <c r="D300" s="29"/>
      <c r="F300" s="29"/>
    </row>
    <row r="301" spans="1:6" ht="20.399999999999999">
      <c r="A301" s="37"/>
      <c r="D301" s="29"/>
      <c r="F301" s="29"/>
    </row>
    <row r="302" spans="1:6" ht="20.399999999999999">
      <c r="A302" s="37"/>
      <c r="D302" s="29"/>
      <c r="F302" s="29"/>
    </row>
    <row r="303" spans="1:6" ht="20.399999999999999">
      <c r="A303" s="37"/>
      <c r="D303" s="29"/>
      <c r="F303" s="29"/>
    </row>
    <row r="304" spans="1:6" ht="20.399999999999999">
      <c r="A304" s="37"/>
      <c r="D304" s="29"/>
      <c r="F304" s="29"/>
    </row>
    <row r="305" spans="1:6" ht="20.399999999999999">
      <c r="A305" s="37"/>
      <c r="D305" s="29"/>
      <c r="F305" s="29"/>
    </row>
    <row r="306" spans="1:6" ht="20.399999999999999">
      <c r="A306" s="37"/>
      <c r="D306" s="29"/>
      <c r="F306" s="29"/>
    </row>
    <row r="307" spans="1:6" ht="20.399999999999999">
      <c r="A307" s="37"/>
      <c r="D307" s="29"/>
      <c r="F307" s="29"/>
    </row>
    <row r="308" spans="1:6" ht="20.399999999999999">
      <c r="A308" s="37"/>
      <c r="D308" s="29"/>
      <c r="F308" s="29"/>
    </row>
    <row r="309" spans="1:6" ht="20.399999999999999">
      <c r="A309" s="37"/>
      <c r="D309" s="29"/>
      <c r="F309" s="29"/>
    </row>
    <row r="310" spans="1:6" ht="20.399999999999999">
      <c r="A310" s="37"/>
      <c r="D310" s="29"/>
      <c r="F310" s="29"/>
    </row>
    <row r="311" spans="1:6" ht="20.399999999999999">
      <c r="A311" s="37"/>
      <c r="D311" s="29"/>
      <c r="F311" s="29"/>
    </row>
    <row r="312" spans="1:6" ht="20.399999999999999">
      <c r="A312" s="37"/>
      <c r="D312" s="29"/>
      <c r="F312" s="29"/>
    </row>
    <row r="313" spans="1:6" ht="20.399999999999999">
      <c r="A313" s="37"/>
      <c r="D313" s="29"/>
      <c r="F313" s="29"/>
    </row>
    <row r="314" spans="1:6" ht="20.399999999999999">
      <c r="A314" s="37"/>
      <c r="D314" s="29"/>
      <c r="F314" s="29"/>
    </row>
    <row r="315" spans="1:6" ht="20.399999999999999">
      <c r="A315" s="37"/>
      <c r="D315" s="29"/>
      <c r="F315" s="29"/>
    </row>
    <row r="316" spans="1:6" ht="20.399999999999999">
      <c r="A316" s="37"/>
      <c r="D316" s="29"/>
      <c r="F316" s="29"/>
    </row>
    <row r="317" spans="1:6" ht="20.399999999999999">
      <c r="A317" s="37"/>
      <c r="D317" s="29"/>
      <c r="F317" s="29"/>
    </row>
    <row r="318" spans="1:6" ht="20.399999999999999">
      <c r="A318" s="37"/>
      <c r="D318" s="29"/>
      <c r="F318" s="29"/>
    </row>
    <row r="319" spans="1:6" ht="20.399999999999999">
      <c r="A319" s="37"/>
      <c r="D319" s="29"/>
      <c r="F319" s="29"/>
    </row>
    <row r="320" spans="1:6" ht="20.399999999999999">
      <c r="A320" s="37"/>
      <c r="D320" s="29"/>
      <c r="F320" s="29"/>
    </row>
    <row r="321" spans="1:6" ht="20.399999999999999">
      <c r="A321" s="37"/>
      <c r="D321" s="29"/>
      <c r="F321" s="29"/>
    </row>
    <row r="322" spans="1:6" ht="20.399999999999999">
      <c r="A322" s="37"/>
      <c r="D322" s="29"/>
      <c r="F322" s="29"/>
    </row>
    <row r="323" spans="1:6" ht="20.399999999999999">
      <c r="A323" s="37"/>
      <c r="D323" s="29"/>
      <c r="F323" s="29"/>
    </row>
    <row r="324" spans="1:6" ht="20.399999999999999">
      <c r="A324" s="37"/>
      <c r="D324" s="29"/>
      <c r="F324" s="29"/>
    </row>
    <row r="325" spans="1:6" ht="20.399999999999999">
      <c r="A325" s="37"/>
      <c r="D325" s="29"/>
      <c r="F325" s="29"/>
    </row>
    <row r="326" spans="1:6" ht="20.399999999999999">
      <c r="A326" s="37"/>
      <c r="D326" s="29"/>
      <c r="F326" s="29"/>
    </row>
    <row r="327" spans="1:6" ht="20.399999999999999">
      <c r="A327" s="37"/>
      <c r="D327" s="29"/>
      <c r="F327" s="29"/>
    </row>
    <row r="328" spans="1:6" ht="20.399999999999999">
      <c r="A328" s="37"/>
      <c r="D328" s="29"/>
      <c r="F328" s="29"/>
    </row>
    <row r="329" spans="1:6" ht="20.399999999999999">
      <c r="A329" s="37"/>
      <c r="D329" s="29"/>
      <c r="F329" s="29"/>
    </row>
    <row r="330" spans="1:6" ht="20.399999999999999">
      <c r="A330" s="37"/>
      <c r="D330" s="29"/>
      <c r="F330" s="29"/>
    </row>
    <row r="331" spans="1:6" ht="20.399999999999999">
      <c r="A331" s="37"/>
      <c r="D331" s="29"/>
      <c r="F331" s="29"/>
    </row>
    <row r="332" spans="1:6" ht="20.399999999999999">
      <c r="A332" s="37"/>
      <c r="D332" s="29"/>
      <c r="F332" s="29"/>
    </row>
    <row r="333" spans="1:6" ht="20.399999999999999">
      <c r="A333" s="37"/>
      <c r="D333" s="29"/>
      <c r="F333" s="29"/>
    </row>
    <row r="334" spans="1:6" ht="20.399999999999999">
      <c r="A334" s="37"/>
      <c r="D334" s="29"/>
      <c r="F334" s="29"/>
    </row>
    <row r="335" spans="1:6" ht="20.399999999999999">
      <c r="A335" s="37"/>
      <c r="D335" s="29"/>
      <c r="F335" s="29"/>
    </row>
    <row r="336" spans="1:6" ht="20.399999999999999">
      <c r="A336" s="37"/>
      <c r="D336" s="29"/>
      <c r="F336" s="29"/>
    </row>
    <row r="337" spans="1:6" ht="20.399999999999999">
      <c r="A337" s="37"/>
      <c r="D337" s="29"/>
      <c r="F337" s="29"/>
    </row>
    <row r="338" spans="1:6" ht="20.399999999999999">
      <c r="A338" s="37"/>
      <c r="D338" s="29"/>
      <c r="F338" s="29"/>
    </row>
    <row r="339" spans="1:6" ht="20.399999999999999">
      <c r="A339" s="37"/>
      <c r="D339" s="29"/>
      <c r="F339" s="29"/>
    </row>
    <row r="340" spans="1:6" ht="20.399999999999999">
      <c r="A340" s="37"/>
      <c r="D340" s="29"/>
      <c r="F340" s="29"/>
    </row>
    <row r="341" spans="1:6" ht="20.399999999999999">
      <c r="A341" s="37"/>
      <c r="D341" s="29"/>
      <c r="F341" s="29"/>
    </row>
    <row r="342" spans="1:6" ht="20.399999999999999">
      <c r="A342" s="37"/>
      <c r="D342" s="29"/>
      <c r="F342" s="29"/>
    </row>
    <row r="343" spans="1:6" ht="20.399999999999999">
      <c r="A343" s="37"/>
      <c r="D343" s="29"/>
      <c r="F343" s="29"/>
    </row>
    <row r="344" spans="1:6" ht="20.399999999999999">
      <c r="A344" s="37"/>
      <c r="D344" s="29"/>
      <c r="F344" s="29"/>
    </row>
    <row r="345" spans="1:6" ht="20.399999999999999">
      <c r="A345" s="37"/>
      <c r="D345" s="29"/>
      <c r="F345" s="29"/>
    </row>
    <row r="346" spans="1:6" ht="20.399999999999999">
      <c r="A346" s="37"/>
      <c r="D346" s="29"/>
      <c r="F346" s="29"/>
    </row>
    <row r="347" spans="1:6" ht="20.399999999999999">
      <c r="A347" s="37"/>
      <c r="D347" s="29"/>
      <c r="F347" s="29"/>
    </row>
    <row r="348" spans="1:6" ht="20.399999999999999">
      <c r="A348" s="37"/>
      <c r="D348" s="29"/>
      <c r="F348" s="29"/>
    </row>
    <row r="349" spans="1:6" ht="20.399999999999999">
      <c r="A349" s="37"/>
      <c r="D349" s="29"/>
      <c r="F349" s="29"/>
    </row>
    <row r="350" spans="1:6" ht="20.399999999999999">
      <c r="A350" s="37"/>
      <c r="D350" s="29"/>
      <c r="F350" s="29"/>
    </row>
    <row r="351" spans="1:6" ht="20.399999999999999">
      <c r="A351" s="37"/>
      <c r="D351" s="29"/>
      <c r="F351" s="29"/>
    </row>
    <row r="352" spans="1:6" ht="20.399999999999999">
      <c r="A352" s="37"/>
      <c r="D352" s="29"/>
      <c r="F352" s="29"/>
    </row>
    <row r="353" spans="1:6" ht="20.399999999999999">
      <c r="A353" s="37"/>
      <c r="D353" s="29"/>
      <c r="F353" s="29"/>
    </row>
    <row r="354" spans="1:6" ht="20.399999999999999">
      <c r="A354" s="37"/>
      <c r="D354" s="29"/>
      <c r="F354" s="29"/>
    </row>
    <row r="355" spans="1:6" ht="20.399999999999999">
      <c r="A355" s="37"/>
      <c r="D355" s="29"/>
      <c r="F355" s="29"/>
    </row>
    <row r="356" spans="1:6" ht="20.399999999999999">
      <c r="A356" s="37"/>
      <c r="D356" s="29"/>
      <c r="F356" s="29"/>
    </row>
    <row r="357" spans="1:6" ht="20.399999999999999">
      <c r="A357" s="37"/>
      <c r="D357" s="29"/>
      <c r="F357" s="29"/>
    </row>
    <row r="358" spans="1:6" ht="20.399999999999999">
      <c r="A358" s="37"/>
      <c r="D358" s="29"/>
      <c r="F358" s="29"/>
    </row>
    <row r="359" spans="1:6" ht="20.399999999999999">
      <c r="A359" s="37"/>
      <c r="D359" s="29"/>
      <c r="F359" s="29"/>
    </row>
    <row r="360" spans="1:6" ht="20.399999999999999">
      <c r="A360" s="37"/>
      <c r="D360" s="29"/>
      <c r="F360" s="29"/>
    </row>
    <row r="361" spans="1:6" ht="20.399999999999999">
      <c r="A361" s="37"/>
      <c r="D361" s="29"/>
      <c r="F361" s="29"/>
    </row>
    <row r="362" spans="1:6" ht="20.399999999999999">
      <c r="A362" s="37"/>
      <c r="D362" s="29"/>
      <c r="F362" s="29"/>
    </row>
    <row r="363" spans="1:6" ht="20.399999999999999">
      <c r="A363" s="37"/>
      <c r="D363" s="29"/>
      <c r="F363" s="29"/>
    </row>
    <row r="364" spans="1:6" ht="20.399999999999999">
      <c r="A364" s="37"/>
      <c r="D364" s="29"/>
      <c r="F364" s="29"/>
    </row>
    <row r="365" spans="1:6" ht="20.399999999999999">
      <c r="A365" s="37"/>
      <c r="D365" s="29"/>
      <c r="F365" s="29"/>
    </row>
    <row r="366" spans="1:6" ht="20.399999999999999">
      <c r="A366" s="37"/>
      <c r="D366" s="29"/>
      <c r="F366" s="29"/>
    </row>
    <row r="367" spans="1:6" ht="20.399999999999999">
      <c r="A367" s="37"/>
      <c r="D367" s="29"/>
      <c r="F367" s="29"/>
    </row>
    <row r="368" spans="1:6" ht="20.399999999999999">
      <c r="A368" s="37"/>
      <c r="D368" s="29"/>
      <c r="F368" s="29"/>
    </row>
    <row r="369" spans="1:6" ht="20.399999999999999">
      <c r="A369" s="37"/>
      <c r="D369" s="29"/>
      <c r="F369" s="29"/>
    </row>
    <row r="370" spans="1:6" ht="20.399999999999999">
      <c r="A370" s="37"/>
      <c r="D370" s="29"/>
      <c r="F370" s="29"/>
    </row>
    <row r="371" spans="1:6" ht="20.399999999999999">
      <c r="A371" s="37"/>
      <c r="D371" s="29"/>
      <c r="F371" s="29"/>
    </row>
    <row r="372" spans="1:6" ht="20.399999999999999">
      <c r="A372" s="37"/>
      <c r="D372" s="29"/>
      <c r="F372" s="29"/>
    </row>
    <row r="373" spans="1:6" ht="20.399999999999999">
      <c r="A373" s="37"/>
      <c r="D373" s="29"/>
      <c r="F373" s="29"/>
    </row>
    <row r="374" spans="1:6" ht="20.399999999999999">
      <c r="A374" s="37"/>
      <c r="D374" s="29"/>
      <c r="F374" s="29"/>
    </row>
    <row r="375" spans="1:6" ht="20.399999999999999">
      <c r="A375" s="37"/>
      <c r="D375" s="29"/>
      <c r="F375" s="29"/>
    </row>
    <row r="376" spans="1:6" ht="20.399999999999999">
      <c r="A376" s="37"/>
      <c r="D376" s="29"/>
      <c r="F376" s="29"/>
    </row>
    <row r="377" spans="1:6" ht="20.399999999999999">
      <c r="A377" s="37"/>
      <c r="D377" s="29"/>
      <c r="F377" s="29"/>
    </row>
    <row r="378" spans="1:6" ht="20.399999999999999">
      <c r="A378" s="37"/>
      <c r="D378" s="29"/>
      <c r="F378" s="29"/>
    </row>
    <row r="379" spans="1:6" ht="20.399999999999999">
      <c r="A379" s="37"/>
      <c r="D379" s="29"/>
      <c r="F379" s="29"/>
    </row>
    <row r="380" spans="1:6" ht="20.399999999999999">
      <c r="A380" s="37"/>
      <c r="D380" s="29"/>
      <c r="F380" s="29"/>
    </row>
    <row r="381" spans="1:6" ht="20.399999999999999">
      <c r="A381" s="37"/>
      <c r="D381" s="29"/>
      <c r="F381" s="29"/>
    </row>
    <row r="382" spans="1:6" ht="20.399999999999999">
      <c r="A382" s="37"/>
      <c r="D382" s="29"/>
      <c r="F382" s="29"/>
    </row>
    <row r="383" spans="1:6" ht="20.399999999999999">
      <c r="A383" s="37"/>
      <c r="D383" s="29"/>
      <c r="F383" s="29"/>
    </row>
    <row r="384" spans="1:6" ht="20.399999999999999">
      <c r="A384" s="37"/>
      <c r="D384" s="29"/>
      <c r="F384" s="29"/>
    </row>
    <row r="385" spans="1:6" ht="20.399999999999999">
      <c r="A385" s="37"/>
      <c r="D385" s="29"/>
      <c r="F385" s="29"/>
    </row>
  </sheetData>
  <mergeCells count="15">
    <mergeCell ref="U13:W13"/>
    <mergeCell ref="U14:W14"/>
    <mergeCell ref="A1:X1"/>
    <mergeCell ref="A2:X2"/>
    <mergeCell ref="A4:A5"/>
    <mergeCell ref="B4:D4"/>
    <mergeCell ref="E4:E5"/>
    <mergeCell ref="F4:F5"/>
    <mergeCell ref="G4:I4"/>
    <mergeCell ref="J4:K4"/>
    <mergeCell ref="L4:O4"/>
    <mergeCell ref="P4:R4"/>
    <mergeCell ref="S4:T4"/>
    <mergeCell ref="U4:V4"/>
    <mergeCell ref="X4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A6" sqref="A6:D6"/>
    </sheetView>
  </sheetViews>
  <sheetFormatPr defaultRowHeight="13.8"/>
  <cols>
    <col min="2" max="2" width="16.3984375" bestFit="1" customWidth="1"/>
    <col min="3" max="3" width="16.5" bestFit="1" customWidth="1"/>
    <col min="4" max="4" width="82" customWidth="1"/>
  </cols>
  <sheetData>
    <row r="1" spans="1:7" ht="50.25" customHeight="1">
      <c r="A1" s="1218"/>
      <c r="B1" s="1218"/>
      <c r="C1" s="1218"/>
      <c r="D1" s="1218"/>
    </row>
    <row r="2" spans="1:7" ht="53.25" customHeight="1">
      <c r="A2" s="1219" t="s">
        <v>297</v>
      </c>
      <c r="B2" s="1219"/>
      <c r="C2" s="1219"/>
      <c r="D2" s="1219"/>
    </row>
    <row r="3" spans="1:7" ht="19.8">
      <c r="A3" s="1220" t="s">
        <v>313</v>
      </c>
      <c r="B3" s="1220"/>
      <c r="C3" s="1220"/>
      <c r="D3" s="1220"/>
      <c r="E3" s="588" t="s">
        <v>298</v>
      </c>
    </row>
    <row r="4" spans="1:7" ht="19.8">
      <c r="A4" s="1220" t="s">
        <v>314</v>
      </c>
      <c r="B4" s="1220"/>
      <c r="C4" s="1220"/>
      <c r="D4" s="1220"/>
      <c r="G4" s="588"/>
    </row>
    <row r="5" spans="1:7" ht="12" customHeight="1">
      <c r="A5" s="590"/>
      <c r="B5" s="590"/>
      <c r="C5" s="590"/>
      <c r="D5" s="590"/>
      <c r="G5" s="588"/>
    </row>
    <row r="6" spans="1:7" ht="45" customHeight="1">
      <c r="A6" s="1221" t="s">
        <v>315</v>
      </c>
      <c r="B6" s="1222"/>
      <c r="C6" s="1222"/>
      <c r="D6" s="1222"/>
    </row>
    <row r="7" spans="1:7" ht="19.8">
      <c r="A7" s="1222" t="s">
        <v>310</v>
      </c>
      <c r="B7" s="1222"/>
      <c r="C7" s="1222"/>
      <c r="D7" s="1222"/>
    </row>
    <row r="8" spans="1:7">
      <c r="A8" s="585"/>
      <c r="B8" s="585"/>
      <c r="C8" s="585"/>
      <c r="D8" s="585"/>
    </row>
    <row r="9" spans="1:7" ht="19.8">
      <c r="A9" s="1216" t="s">
        <v>311</v>
      </c>
      <c r="B9" s="1216"/>
      <c r="C9" s="1216"/>
      <c r="D9" s="1216"/>
    </row>
    <row r="10" spans="1:7">
      <c r="A10" s="585"/>
      <c r="B10" s="585"/>
      <c r="C10" s="585"/>
      <c r="D10" s="585"/>
    </row>
    <row r="11" spans="1:7" ht="63.75" customHeight="1" thickBot="1">
      <c r="A11" s="1217" t="s">
        <v>312</v>
      </c>
      <c r="B11" s="1217"/>
      <c r="C11" s="1217"/>
      <c r="D11" s="1217"/>
    </row>
    <row r="12" spans="1:7" ht="18">
      <c r="A12" s="579" t="s">
        <v>42</v>
      </c>
      <c r="B12" s="579" t="s">
        <v>288</v>
      </c>
      <c r="C12" s="579" t="s">
        <v>289</v>
      </c>
      <c r="D12" s="579" t="s">
        <v>296</v>
      </c>
    </row>
    <row r="13" spans="1:7" ht="19.8">
      <c r="A13" s="595">
        <v>1</v>
      </c>
      <c r="B13" s="284" t="s">
        <v>159</v>
      </c>
      <c r="C13" s="284" t="s">
        <v>307</v>
      </c>
      <c r="D13" s="252" t="s">
        <v>130</v>
      </c>
    </row>
    <row r="14" spans="1:7" ht="19.8">
      <c r="A14" s="595">
        <f>A13+1</f>
        <v>2</v>
      </c>
      <c r="B14" s="284" t="s">
        <v>159</v>
      </c>
      <c r="C14" s="284" t="s">
        <v>308</v>
      </c>
      <c r="D14" s="252" t="s">
        <v>99</v>
      </c>
    </row>
    <row r="15" spans="1:7" ht="19.8">
      <c r="A15" s="595">
        <f>A14+1</f>
        <v>3</v>
      </c>
      <c r="B15" s="284" t="s">
        <v>159</v>
      </c>
      <c r="C15" s="284" t="s">
        <v>309</v>
      </c>
      <c r="D15" s="252" t="s">
        <v>129</v>
      </c>
    </row>
    <row r="16" spans="1:7" ht="20.399999999999999" thickBot="1">
      <c r="A16" s="592"/>
      <c r="B16" s="593"/>
      <c r="C16" s="593"/>
      <c r="D16" s="594"/>
    </row>
    <row r="18" spans="1:4" ht="19.8">
      <c r="A18" s="589" t="s">
        <v>306</v>
      </c>
      <c r="B18" s="589"/>
      <c r="C18" s="589"/>
      <c r="D18" s="589"/>
    </row>
    <row r="19" spans="1:4" ht="12.75" customHeight="1"/>
    <row r="20" spans="1:4" ht="19.8">
      <c r="A20" s="591" t="s">
        <v>305</v>
      </c>
    </row>
  </sheetData>
  <mergeCells count="8">
    <mergeCell ref="A9:D9"/>
    <mergeCell ref="A11:D11"/>
    <mergeCell ref="A1:D1"/>
    <mergeCell ref="A2:D2"/>
    <mergeCell ref="A3:D3"/>
    <mergeCell ref="A4:D4"/>
    <mergeCell ref="A6:D6"/>
    <mergeCell ref="A7:D7"/>
  </mergeCells>
  <pageMargins left="0.7" right="0.2" top="0.75" bottom="0.75" header="0.3" footer="0.3"/>
  <pageSetup paperSize="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IV65536"/>
    </sheetView>
  </sheetViews>
  <sheetFormatPr defaultRowHeight="13.8"/>
  <cols>
    <col min="2" max="2" width="16.3984375" bestFit="1" customWidth="1"/>
    <col min="3" max="3" width="16.5" bestFit="1" customWidth="1"/>
    <col min="4" max="4" width="77.3984375" customWidth="1"/>
  </cols>
  <sheetData>
    <row r="1" spans="1:8" ht="61.5" customHeight="1">
      <c r="A1" s="1218"/>
      <c r="B1" s="1218"/>
      <c r="C1" s="1218"/>
      <c r="D1" s="1218"/>
    </row>
    <row r="2" spans="1:8" ht="57" customHeight="1">
      <c r="A2" s="1219" t="s">
        <v>297</v>
      </c>
      <c r="B2" s="1219"/>
      <c r="C2" s="1219"/>
      <c r="D2" s="1219"/>
    </row>
    <row r="3" spans="1:8" ht="19.8">
      <c r="A3" s="1220" t="s">
        <v>299</v>
      </c>
      <c r="B3" s="1220"/>
      <c r="C3" s="1220"/>
      <c r="D3" s="1220"/>
      <c r="F3" s="588" t="s">
        <v>298</v>
      </c>
    </row>
    <row r="4" spans="1:8" ht="19.8">
      <c r="A4" s="1220" t="s">
        <v>300</v>
      </c>
      <c r="B4" s="1220"/>
      <c r="C4" s="1220"/>
      <c r="D4" s="1220"/>
      <c r="H4" s="588"/>
    </row>
    <row r="5" spans="1:8" ht="19.8">
      <c r="A5" s="590"/>
      <c r="B5" s="590"/>
      <c r="C5" s="590"/>
      <c r="D5" s="590"/>
      <c r="H5" s="588"/>
    </row>
    <row r="6" spans="1:8" ht="19.8">
      <c r="A6" s="1222" t="s">
        <v>302</v>
      </c>
      <c r="B6" s="1222"/>
      <c r="C6" s="1222"/>
      <c r="D6" s="1222"/>
    </row>
    <row r="7" spans="1:8" ht="19.8">
      <c r="A7" s="1222" t="s">
        <v>303</v>
      </c>
      <c r="B7" s="1222"/>
      <c r="C7" s="1222"/>
      <c r="D7" s="1222"/>
    </row>
    <row r="8" spans="1:8">
      <c r="A8" s="585"/>
      <c r="B8" s="585"/>
      <c r="C8" s="585"/>
      <c r="D8" s="585"/>
    </row>
    <row r="9" spans="1:8" ht="19.8">
      <c r="A9" s="1216" t="s">
        <v>301</v>
      </c>
      <c r="B9" s="1216"/>
      <c r="C9" s="1216"/>
      <c r="D9" s="1216"/>
    </row>
    <row r="10" spans="1:8">
      <c r="A10" s="585"/>
      <c r="B10" s="585"/>
      <c r="C10" s="585"/>
      <c r="D10" s="585"/>
    </row>
    <row r="11" spans="1:8" ht="63.75" customHeight="1" thickBot="1">
      <c r="A11" s="1217" t="s">
        <v>304</v>
      </c>
      <c r="B11" s="1217"/>
      <c r="C11" s="1217"/>
      <c r="D11" s="1217"/>
    </row>
    <row r="12" spans="1:8" ht="18">
      <c r="A12" s="579" t="s">
        <v>42</v>
      </c>
      <c r="B12" s="579" t="s">
        <v>288</v>
      </c>
      <c r="C12" s="579" t="s">
        <v>289</v>
      </c>
      <c r="D12" s="579" t="s">
        <v>296</v>
      </c>
    </row>
    <row r="13" spans="1:8" ht="19.8">
      <c r="A13" s="580">
        <v>1</v>
      </c>
      <c r="B13" s="586" t="s">
        <v>32</v>
      </c>
      <c r="C13" s="586" t="s">
        <v>290</v>
      </c>
      <c r="D13" s="581" t="s">
        <v>51</v>
      </c>
    </row>
    <row r="14" spans="1:8" ht="19.8">
      <c r="A14" s="580">
        <f>A13+1</f>
        <v>2</v>
      </c>
      <c r="B14" s="586" t="s">
        <v>33</v>
      </c>
      <c r="C14" s="586" t="s">
        <v>291</v>
      </c>
      <c r="D14" s="581" t="s">
        <v>37</v>
      </c>
    </row>
    <row r="15" spans="1:8" ht="19.8">
      <c r="A15" s="580">
        <f t="shared" ref="A15:A20" si="0">A14+1</f>
        <v>3</v>
      </c>
      <c r="B15" s="586" t="s">
        <v>53</v>
      </c>
      <c r="C15" s="586" t="s">
        <v>56</v>
      </c>
      <c r="D15" s="581" t="s">
        <v>38</v>
      </c>
    </row>
    <row r="16" spans="1:8" ht="39.6">
      <c r="A16" s="580">
        <f t="shared" si="0"/>
        <v>4</v>
      </c>
      <c r="B16" s="586" t="s">
        <v>54</v>
      </c>
      <c r="C16" s="586" t="s">
        <v>57</v>
      </c>
      <c r="D16" s="582" t="s">
        <v>270</v>
      </c>
    </row>
    <row r="17" spans="1:4" ht="19.8">
      <c r="A17" s="580">
        <f t="shared" si="0"/>
        <v>5</v>
      </c>
      <c r="B17" s="586" t="s">
        <v>55</v>
      </c>
      <c r="C17" s="586" t="s">
        <v>292</v>
      </c>
      <c r="D17" s="581" t="s">
        <v>49</v>
      </c>
    </row>
    <row r="18" spans="1:4" ht="19.8">
      <c r="A18" s="580">
        <f t="shared" si="0"/>
        <v>6</v>
      </c>
      <c r="B18" s="586" t="s">
        <v>91</v>
      </c>
      <c r="C18" s="586" t="s">
        <v>293</v>
      </c>
      <c r="D18" s="581" t="s">
        <v>90</v>
      </c>
    </row>
    <row r="19" spans="1:4" ht="19.8">
      <c r="A19" s="580">
        <f t="shared" si="0"/>
        <v>7</v>
      </c>
      <c r="B19" s="586" t="s">
        <v>56</v>
      </c>
      <c r="C19" s="586" t="s">
        <v>294</v>
      </c>
      <c r="D19" s="582" t="s">
        <v>287</v>
      </c>
    </row>
    <row r="20" spans="1:4" ht="20.399999999999999" thickBot="1">
      <c r="A20" s="583">
        <f t="shared" si="0"/>
        <v>8</v>
      </c>
      <c r="B20" s="587" t="s">
        <v>57</v>
      </c>
      <c r="C20" s="587" t="s">
        <v>295</v>
      </c>
      <c r="D20" s="584" t="s">
        <v>271</v>
      </c>
    </row>
    <row r="22" spans="1:4" ht="19.8">
      <c r="A22" s="589" t="s">
        <v>306</v>
      </c>
      <c r="B22" s="589"/>
      <c r="C22" s="589"/>
      <c r="D22" s="589"/>
    </row>
    <row r="24" spans="1:4" ht="19.8">
      <c r="A24" s="591" t="s">
        <v>305</v>
      </c>
    </row>
  </sheetData>
  <mergeCells count="8">
    <mergeCell ref="A9:D9"/>
    <mergeCell ref="A11:D11"/>
    <mergeCell ref="A2:D2"/>
    <mergeCell ref="A1:D1"/>
    <mergeCell ref="A3:D3"/>
    <mergeCell ref="A4:D4"/>
    <mergeCell ref="A6:D6"/>
    <mergeCell ref="A7:D7"/>
  </mergeCells>
  <pageMargins left="0.7" right="0.7" top="0.25" bottom="0.25" header="0.3" footer="0.3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89"/>
  <sheetViews>
    <sheetView zoomScale="90" zoomScaleNormal="90" workbookViewId="0">
      <selection activeCell="E10" sqref="E10"/>
    </sheetView>
  </sheetViews>
  <sheetFormatPr defaultColWidth="8" defaultRowHeight="19.8"/>
  <cols>
    <col min="1" max="1" width="5" style="1018" customWidth="1"/>
    <col min="2" max="2" width="9.5" style="995" customWidth="1"/>
    <col min="3" max="3" width="12" style="1018" customWidth="1"/>
    <col min="4" max="4" width="10.69921875" style="1018" bestFit="1" customWidth="1"/>
    <col min="5" max="5" width="62" style="995" customWidth="1"/>
    <col min="6" max="6" width="9.19921875" style="1018" customWidth="1"/>
    <col min="7" max="7" width="7.19921875" style="995" customWidth="1"/>
    <col min="8" max="8" width="7" style="995" customWidth="1"/>
    <col min="9" max="9" width="12.59765625" style="1148" customWidth="1"/>
    <col min="10" max="10" width="13.69921875" style="1148" bestFit="1" customWidth="1"/>
    <col min="11" max="11" width="12.59765625" style="995" customWidth="1"/>
    <col min="12" max="12" width="11.09765625" style="995" customWidth="1"/>
    <col min="13" max="13" width="9.3984375" style="995" customWidth="1"/>
    <col min="14" max="15" width="11.09765625" style="995" customWidth="1"/>
    <col min="16" max="16" width="9.69921875" style="995" customWidth="1"/>
    <col min="17" max="17" width="9.3984375" style="995" customWidth="1"/>
    <col min="18" max="18" width="12.19921875" style="995" customWidth="1"/>
    <col min="19" max="19" width="19.19921875" style="995" customWidth="1"/>
    <col min="20" max="20" width="15.09765625" style="995" customWidth="1"/>
    <col min="21" max="21" width="11.09765625" style="1148" customWidth="1"/>
    <col min="22" max="22" width="13.59765625" style="1148" bestFit="1" customWidth="1"/>
    <col min="23" max="23" width="12.19921875" style="995" customWidth="1"/>
    <col min="24" max="24" width="6.3984375" style="995" customWidth="1"/>
    <col min="25" max="25" width="12.8984375" style="995" customWidth="1"/>
    <col min="26" max="26" width="8.5" style="995" customWidth="1"/>
    <col min="27" max="27" width="15.09765625" style="995" customWidth="1"/>
    <col min="28" max="28" width="13.59765625" style="995" customWidth="1"/>
    <col min="29" max="29" width="14.19921875" style="995" bestFit="1" customWidth="1"/>
    <col min="30" max="31" width="16.09765625" style="995" bestFit="1" customWidth="1"/>
    <col min="32" max="32" width="4.3984375" style="995" bestFit="1" customWidth="1"/>
    <col min="33" max="33" width="6.59765625" style="995" customWidth="1"/>
    <col min="34" max="34" width="11.8984375" style="995" bestFit="1" customWidth="1"/>
    <col min="35" max="35" width="10.8984375" style="995" bestFit="1" customWidth="1"/>
    <col min="36" max="16384" width="8" style="995"/>
  </cols>
  <sheetData>
    <row r="1" spans="1:27" s="957" customFormat="1" ht="58.8">
      <c r="A1" s="1225" t="s">
        <v>716</v>
      </c>
      <c r="B1" s="1225"/>
      <c r="C1" s="1225"/>
      <c r="D1" s="1225"/>
      <c r="E1" s="1225"/>
      <c r="F1" s="1225"/>
      <c r="G1" s="1225"/>
      <c r="H1" s="1225"/>
      <c r="I1" s="1226"/>
      <c r="J1" s="1226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6"/>
      <c r="V1" s="1226"/>
      <c r="W1" s="1225"/>
      <c r="X1" s="1225"/>
      <c r="Y1" s="1225"/>
    </row>
    <row r="2" spans="1:27" s="957" customFormat="1" ht="58.8">
      <c r="A2" s="1227" t="s">
        <v>89</v>
      </c>
      <c r="B2" s="1227"/>
      <c r="C2" s="1227"/>
      <c r="D2" s="1227"/>
      <c r="E2" s="1227"/>
      <c r="F2" s="1227"/>
      <c r="G2" s="1227"/>
      <c r="H2" s="1227"/>
      <c r="I2" s="1228"/>
      <c r="J2" s="1228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8"/>
      <c r="V2" s="1228"/>
      <c r="W2" s="1227"/>
      <c r="X2" s="1227"/>
      <c r="Y2" s="1227"/>
    </row>
    <row r="3" spans="1:27" s="958" customFormat="1" ht="41.25" customHeight="1" thickBot="1">
      <c r="I3" s="1142"/>
      <c r="J3" s="1142"/>
      <c r="U3" s="1142"/>
      <c r="V3" s="1154" t="s">
        <v>359</v>
      </c>
    </row>
    <row r="4" spans="1:27" s="959" customFormat="1" ht="66" customHeight="1" thickTop="1">
      <c r="A4" s="1229" t="s">
        <v>42</v>
      </c>
      <c r="B4" s="1231" t="s">
        <v>162</v>
      </c>
      <c r="C4" s="1231"/>
      <c r="D4" s="1231"/>
      <c r="E4" s="1232" t="s">
        <v>46</v>
      </c>
      <c r="F4" s="1234" t="s">
        <v>342</v>
      </c>
      <c r="G4" s="1231" t="s">
        <v>316</v>
      </c>
      <c r="H4" s="1231"/>
      <c r="I4" s="1236" t="s">
        <v>343</v>
      </c>
      <c r="J4" s="1236"/>
      <c r="K4" s="1231"/>
      <c r="L4" s="1241" t="s">
        <v>409</v>
      </c>
      <c r="M4" s="1241"/>
      <c r="N4" s="1241"/>
      <c r="O4" s="1241" t="s">
        <v>348</v>
      </c>
      <c r="P4" s="1241"/>
      <c r="Q4" s="1241"/>
      <c r="R4" s="1241"/>
      <c r="S4" s="1241" t="s">
        <v>368</v>
      </c>
      <c r="T4" s="1241"/>
      <c r="U4" s="1242"/>
      <c r="V4" s="1242"/>
      <c r="W4" s="1241"/>
      <c r="X4" s="1243" t="s">
        <v>131</v>
      </c>
      <c r="Y4" s="1261" t="s">
        <v>45</v>
      </c>
    </row>
    <row r="5" spans="1:27" s="959" customFormat="1" ht="47.25" customHeight="1" thickBot="1">
      <c r="A5" s="1230"/>
      <c r="B5" s="1250" t="s">
        <v>344</v>
      </c>
      <c r="C5" s="1251" t="s">
        <v>164</v>
      </c>
      <c r="D5" s="1253" t="s">
        <v>345</v>
      </c>
      <c r="E5" s="1233"/>
      <c r="F5" s="1235"/>
      <c r="G5" s="1254" t="s">
        <v>317</v>
      </c>
      <c r="H5" s="1256" t="s">
        <v>318</v>
      </c>
      <c r="I5" s="1248" t="s">
        <v>358</v>
      </c>
      <c r="J5" s="1259" t="s">
        <v>171</v>
      </c>
      <c r="K5" s="1246" t="s">
        <v>43</v>
      </c>
      <c r="L5" s="1237" t="s">
        <v>358</v>
      </c>
      <c r="M5" s="1239" t="s">
        <v>171</v>
      </c>
      <c r="N5" s="1246" t="s">
        <v>43</v>
      </c>
      <c r="O5" s="1237" t="s">
        <v>358</v>
      </c>
      <c r="P5" s="1239" t="s">
        <v>171</v>
      </c>
      <c r="Q5" s="1239" t="s">
        <v>357</v>
      </c>
      <c r="R5" s="1246" t="s">
        <v>43</v>
      </c>
      <c r="S5" s="1264" t="s">
        <v>166</v>
      </c>
      <c r="T5" s="1264"/>
      <c r="U5" s="1265"/>
      <c r="V5" s="1266" t="s">
        <v>171</v>
      </c>
      <c r="W5" s="1246" t="s">
        <v>319</v>
      </c>
      <c r="X5" s="1244"/>
      <c r="Y5" s="1262"/>
    </row>
    <row r="6" spans="1:27" s="959" customFormat="1" ht="75" hidden="1" customHeight="1" thickBot="1">
      <c r="A6" s="1230"/>
      <c r="B6" s="1250"/>
      <c r="C6" s="1252"/>
      <c r="D6" s="1253"/>
      <c r="E6" s="1233"/>
      <c r="F6" s="1235"/>
      <c r="G6" s="1255"/>
      <c r="H6" s="1257"/>
      <c r="I6" s="1249"/>
      <c r="J6" s="1260"/>
      <c r="K6" s="1247"/>
      <c r="L6" s="1238"/>
      <c r="M6" s="1240"/>
      <c r="N6" s="1247"/>
      <c r="O6" s="1238"/>
      <c r="P6" s="1240"/>
      <c r="Q6" s="1240"/>
      <c r="R6" s="1247"/>
      <c r="S6" s="960" t="s">
        <v>430</v>
      </c>
      <c r="T6" s="961" t="s">
        <v>427</v>
      </c>
      <c r="U6" s="1129" t="s">
        <v>43</v>
      </c>
      <c r="V6" s="1267"/>
      <c r="W6" s="1247"/>
      <c r="X6" s="1245"/>
      <c r="Y6" s="1263"/>
    </row>
    <row r="7" spans="1:27" s="972" customFormat="1" ht="29.25" customHeight="1" thickBot="1">
      <c r="A7" s="962">
        <v>1</v>
      </c>
      <c r="B7" s="963">
        <v>2</v>
      </c>
      <c r="C7" s="964">
        <v>3</v>
      </c>
      <c r="D7" s="965">
        <v>4</v>
      </c>
      <c r="E7" s="966">
        <v>5</v>
      </c>
      <c r="F7" s="967">
        <v>6</v>
      </c>
      <c r="G7" s="968">
        <v>7</v>
      </c>
      <c r="H7" s="969">
        <v>8</v>
      </c>
      <c r="I7" s="1143">
        <v>9</v>
      </c>
      <c r="J7" s="1144">
        <v>10</v>
      </c>
      <c r="K7" s="969" t="s">
        <v>320</v>
      </c>
      <c r="L7" s="968">
        <v>12</v>
      </c>
      <c r="M7" s="964">
        <v>13</v>
      </c>
      <c r="N7" s="969" t="s">
        <v>321</v>
      </c>
      <c r="O7" s="968">
        <v>15</v>
      </c>
      <c r="P7" s="964">
        <v>16</v>
      </c>
      <c r="Q7" s="964">
        <v>17</v>
      </c>
      <c r="R7" s="969" t="s">
        <v>322</v>
      </c>
      <c r="S7" s="968">
        <v>19</v>
      </c>
      <c r="T7" s="964">
        <v>20</v>
      </c>
      <c r="U7" s="1150" t="s">
        <v>323</v>
      </c>
      <c r="V7" s="1125">
        <v>22</v>
      </c>
      <c r="W7" s="969" t="s">
        <v>170</v>
      </c>
      <c r="X7" s="970">
        <v>24</v>
      </c>
      <c r="Y7" s="971">
        <v>25</v>
      </c>
    </row>
    <row r="8" spans="1:27" ht="32.25" customHeight="1">
      <c r="A8" s="973">
        <v>1</v>
      </c>
      <c r="B8" s="988" t="s">
        <v>11</v>
      </c>
      <c r="C8" s="989" t="s">
        <v>635</v>
      </c>
      <c r="D8" s="990" t="s">
        <v>7</v>
      </c>
      <c r="E8" s="991" t="s">
        <v>373</v>
      </c>
      <c r="F8" s="975">
        <v>1</v>
      </c>
      <c r="G8" s="992" t="s">
        <v>369</v>
      </c>
      <c r="H8" s="993" t="s">
        <v>369</v>
      </c>
      <c r="I8" s="1145">
        <v>0</v>
      </c>
      <c r="J8" s="1146">
        <v>6852.56</v>
      </c>
      <c r="K8" s="983">
        <f t="shared" ref="K8:K27" si="0">SUM(I8:J8)</f>
        <v>6852.56</v>
      </c>
      <c r="L8" s="985">
        <v>0</v>
      </c>
      <c r="M8" s="986">
        <v>0</v>
      </c>
      <c r="N8" s="987">
        <v>0</v>
      </c>
      <c r="O8" s="976">
        <v>0</v>
      </c>
      <c r="P8" s="977">
        <v>0</v>
      </c>
      <c r="Q8" s="977">
        <v>0</v>
      </c>
      <c r="R8" s="978">
        <v>0</v>
      </c>
      <c r="S8" s="985">
        <v>0</v>
      </c>
      <c r="T8" s="986">
        <v>0</v>
      </c>
      <c r="U8" s="1151">
        <v>0</v>
      </c>
      <c r="V8" s="1131">
        <v>3426.28</v>
      </c>
      <c r="W8" s="983">
        <f t="shared" ref="W8:W17" si="1">U8+V8</f>
        <v>3426.28</v>
      </c>
      <c r="X8" s="994"/>
      <c r="Y8" s="694" t="s">
        <v>464</v>
      </c>
      <c r="AA8" s="1024">
        <v>3426.28</v>
      </c>
    </row>
    <row r="9" spans="1:27" ht="31.5" customHeight="1">
      <c r="A9" s="973">
        <f>A8+1</f>
        <v>2</v>
      </c>
      <c r="B9" s="988" t="s">
        <v>11</v>
      </c>
      <c r="C9" s="989" t="s">
        <v>636</v>
      </c>
      <c r="D9" s="990" t="s">
        <v>7</v>
      </c>
      <c r="E9" s="991" t="s">
        <v>375</v>
      </c>
      <c r="F9" s="975">
        <v>1</v>
      </c>
      <c r="G9" s="992" t="s">
        <v>370</v>
      </c>
      <c r="H9" s="993" t="s">
        <v>370</v>
      </c>
      <c r="I9" s="1145">
        <v>0</v>
      </c>
      <c r="J9" s="1146">
        <v>10400</v>
      </c>
      <c r="K9" s="983">
        <f t="shared" ref="K9:K17" si="2">SUM(I9:J9)</f>
        <v>10400</v>
      </c>
      <c r="L9" s="985">
        <v>0</v>
      </c>
      <c r="M9" s="986">
        <v>0</v>
      </c>
      <c r="N9" s="987">
        <v>0</v>
      </c>
      <c r="O9" s="976">
        <v>0</v>
      </c>
      <c r="P9" s="977">
        <v>0</v>
      </c>
      <c r="Q9" s="977">
        <v>0</v>
      </c>
      <c r="R9" s="978">
        <v>0</v>
      </c>
      <c r="S9" s="985">
        <v>0</v>
      </c>
      <c r="T9" s="986">
        <v>0</v>
      </c>
      <c r="U9" s="1151">
        <v>0</v>
      </c>
      <c r="V9" s="1131">
        <v>2080</v>
      </c>
      <c r="W9" s="983">
        <f t="shared" si="1"/>
        <v>2080</v>
      </c>
      <c r="X9" s="994"/>
      <c r="Y9" s="696" t="s">
        <v>453</v>
      </c>
      <c r="AA9" s="1024">
        <v>2080</v>
      </c>
    </row>
    <row r="10" spans="1:27" ht="46.5" customHeight="1">
      <c r="A10" s="973">
        <f>A9+1</f>
        <v>3</v>
      </c>
      <c r="B10" s="988" t="s">
        <v>11</v>
      </c>
      <c r="C10" s="989" t="s">
        <v>637</v>
      </c>
      <c r="D10" s="990" t="s">
        <v>7</v>
      </c>
      <c r="E10" s="991" t="s">
        <v>376</v>
      </c>
      <c r="F10" s="975">
        <v>1</v>
      </c>
      <c r="G10" s="992" t="s">
        <v>370</v>
      </c>
      <c r="H10" s="993" t="s">
        <v>370</v>
      </c>
      <c r="I10" s="1145">
        <v>0</v>
      </c>
      <c r="J10" s="1146">
        <v>11691.072</v>
      </c>
      <c r="K10" s="983">
        <f t="shared" si="2"/>
        <v>11691.072</v>
      </c>
      <c r="L10" s="985">
        <v>0</v>
      </c>
      <c r="M10" s="986">
        <v>0</v>
      </c>
      <c r="N10" s="987">
        <v>0</v>
      </c>
      <c r="O10" s="976">
        <v>0</v>
      </c>
      <c r="P10" s="977">
        <v>0</v>
      </c>
      <c r="Q10" s="977">
        <v>0</v>
      </c>
      <c r="R10" s="978">
        <v>0</v>
      </c>
      <c r="S10" s="985">
        <v>0</v>
      </c>
      <c r="T10" s="986">
        <v>0</v>
      </c>
      <c r="U10" s="1151">
        <v>0</v>
      </c>
      <c r="V10" s="1131">
        <v>3897.0239999999999</v>
      </c>
      <c r="W10" s="983">
        <f t="shared" si="1"/>
        <v>3897.0239999999999</v>
      </c>
      <c r="X10" s="994"/>
      <c r="Y10" s="695" t="s">
        <v>461</v>
      </c>
      <c r="AA10" s="1024">
        <v>3897.0239999999999</v>
      </c>
    </row>
    <row r="11" spans="1:27" ht="33" customHeight="1">
      <c r="A11" s="973">
        <f t="shared" ref="A11:A27" si="3">A10+1</f>
        <v>4</v>
      </c>
      <c r="B11" s="988" t="s">
        <v>11</v>
      </c>
      <c r="C11" s="989" t="s">
        <v>638</v>
      </c>
      <c r="D11" s="990" t="s">
        <v>7</v>
      </c>
      <c r="E11" s="991" t="s">
        <v>378</v>
      </c>
      <c r="F11" s="975">
        <v>1</v>
      </c>
      <c r="G11" s="992" t="s">
        <v>370</v>
      </c>
      <c r="H11" s="993" t="s">
        <v>370</v>
      </c>
      <c r="I11" s="1145">
        <v>0</v>
      </c>
      <c r="J11" s="1146">
        <v>32308.928</v>
      </c>
      <c r="K11" s="983">
        <f t="shared" si="2"/>
        <v>32308.928</v>
      </c>
      <c r="L11" s="985">
        <v>0</v>
      </c>
      <c r="M11" s="986">
        <v>0</v>
      </c>
      <c r="N11" s="987">
        <v>0</v>
      </c>
      <c r="O11" s="976">
        <v>0</v>
      </c>
      <c r="P11" s="977">
        <v>0</v>
      </c>
      <c r="Q11" s="977">
        <v>0</v>
      </c>
      <c r="R11" s="978">
        <v>0</v>
      </c>
      <c r="S11" s="985">
        <v>0</v>
      </c>
      <c r="T11" s="986">
        <v>0</v>
      </c>
      <c r="U11" s="1151">
        <v>0</v>
      </c>
      <c r="V11" s="1131">
        <v>10769.642666666667</v>
      </c>
      <c r="W11" s="983">
        <f t="shared" si="1"/>
        <v>10769.642666666667</v>
      </c>
      <c r="X11" s="994"/>
      <c r="Y11" s="695" t="s">
        <v>465</v>
      </c>
      <c r="AA11" s="1024">
        <v>10769.642666666667</v>
      </c>
    </row>
    <row r="12" spans="1:27" ht="26.25" customHeight="1">
      <c r="A12" s="973">
        <f t="shared" si="3"/>
        <v>5</v>
      </c>
      <c r="B12" s="988" t="s">
        <v>11</v>
      </c>
      <c r="C12" s="989" t="s">
        <v>639</v>
      </c>
      <c r="D12" s="990" t="s">
        <v>7</v>
      </c>
      <c r="E12" s="991" t="s">
        <v>379</v>
      </c>
      <c r="F12" s="975">
        <v>1</v>
      </c>
      <c r="G12" s="992" t="s">
        <v>370</v>
      </c>
      <c r="H12" s="993" t="s">
        <v>370</v>
      </c>
      <c r="I12" s="1145">
        <v>0</v>
      </c>
      <c r="J12" s="1146">
        <v>134400</v>
      </c>
      <c r="K12" s="983">
        <f t="shared" si="2"/>
        <v>134400</v>
      </c>
      <c r="L12" s="985">
        <v>0</v>
      </c>
      <c r="M12" s="986">
        <v>0</v>
      </c>
      <c r="N12" s="987">
        <v>0</v>
      </c>
      <c r="O12" s="976">
        <v>0</v>
      </c>
      <c r="P12" s="977">
        <v>0</v>
      </c>
      <c r="Q12" s="977">
        <v>0</v>
      </c>
      <c r="R12" s="978">
        <v>0</v>
      </c>
      <c r="S12" s="985">
        <v>0</v>
      </c>
      <c r="T12" s="986">
        <v>0</v>
      </c>
      <c r="U12" s="1151">
        <v>0</v>
      </c>
      <c r="V12" s="1131">
        <v>33600</v>
      </c>
      <c r="W12" s="983">
        <f t="shared" si="1"/>
        <v>33600</v>
      </c>
      <c r="X12" s="994"/>
      <c r="Y12" s="996" t="s">
        <v>462</v>
      </c>
      <c r="AA12" s="1024">
        <v>33600</v>
      </c>
    </row>
    <row r="13" spans="1:27" ht="25.5" customHeight="1">
      <c r="A13" s="973">
        <f t="shared" si="3"/>
        <v>6</v>
      </c>
      <c r="B13" s="988" t="s">
        <v>11</v>
      </c>
      <c r="C13" s="989" t="s">
        <v>640</v>
      </c>
      <c r="D13" s="990" t="s">
        <v>7</v>
      </c>
      <c r="E13" s="991" t="s">
        <v>380</v>
      </c>
      <c r="F13" s="975">
        <v>1</v>
      </c>
      <c r="G13" s="992" t="s">
        <v>415</v>
      </c>
      <c r="H13" s="993" t="s">
        <v>415</v>
      </c>
      <c r="I13" s="1147">
        <v>10656.384</v>
      </c>
      <c r="J13" s="1146">
        <v>53281.919999999998</v>
      </c>
      <c r="K13" s="983">
        <f t="shared" si="2"/>
        <v>63938.303999999996</v>
      </c>
      <c r="L13" s="985">
        <v>0</v>
      </c>
      <c r="M13" s="986">
        <v>0</v>
      </c>
      <c r="N13" s="987">
        <v>0</v>
      </c>
      <c r="O13" s="976">
        <v>0</v>
      </c>
      <c r="P13" s="977">
        <v>0</v>
      </c>
      <c r="Q13" s="977">
        <v>0</v>
      </c>
      <c r="R13" s="978">
        <v>0</v>
      </c>
      <c r="S13" s="985">
        <v>0</v>
      </c>
      <c r="T13" s="986">
        <v>0</v>
      </c>
      <c r="U13" s="1151">
        <v>0</v>
      </c>
      <c r="V13" s="1131">
        <v>10656.384</v>
      </c>
      <c r="W13" s="983">
        <f t="shared" si="1"/>
        <v>10656.384</v>
      </c>
      <c r="X13" s="994"/>
      <c r="Y13" s="697" t="s">
        <v>454</v>
      </c>
      <c r="AA13" s="1024">
        <v>10656.384</v>
      </c>
    </row>
    <row r="14" spans="1:27" ht="24.75" customHeight="1">
      <c r="A14" s="973">
        <f t="shared" si="3"/>
        <v>7</v>
      </c>
      <c r="B14" s="988" t="s">
        <v>11</v>
      </c>
      <c r="C14" s="989" t="s">
        <v>641</v>
      </c>
      <c r="D14" s="990" t="s">
        <v>7</v>
      </c>
      <c r="E14" s="991" t="s">
        <v>381</v>
      </c>
      <c r="F14" s="975">
        <v>1</v>
      </c>
      <c r="G14" s="992" t="s">
        <v>438</v>
      </c>
      <c r="H14" s="993" t="s">
        <v>438</v>
      </c>
      <c r="I14" s="1147">
        <v>12000</v>
      </c>
      <c r="J14" s="1146">
        <v>200000</v>
      </c>
      <c r="K14" s="983">
        <f t="shared" si="2"/>
        <v>212000</v>
      </c>
      <c r="L14" s="985">
        <v>0</v>
      </c>
      <c r="M14" s="986">
        <v>0</v>
      </c>
      <c r="N14" s="987">
        <v>0</v>
      </c>
      <c r="O14" s="976">
        <v>0</v>
      </c>
      <c r="P14" s="977">
        <v>0</v>
      </c>
      <c r="Q14" s="977">
        <v>0</v>
      </c>
      <c r="R14" s="978">
        <v>0</v>
      </c>
      <c r="S14" s="985">
        <v>0</v>
      </c>
      <c r="T14" s="986">
        <v>0</v>
      </c>
      <c r="U14" s="1151">
        <v>0</v>
      </c>
      <c r="V14" s="1131">
        <v>50000</v>
      </c>
      <c r="W14" s="983">
        <f t="shared" si="1"/>
        <v>50000</v>
      </c>
      <c r="X14" s="994"/>
      <c r="Y14" s="997" t="s">
        <v>458</v>
      </c>
      <c r="AA14" s="1024">
        <v>50000</v>
      </c>
    </row>
    <row r="15" spans="1:27" ht="27" customHeight="1">
      <c r="A15" s="973">
        <f t="shared" si="3"/>
        <v>8</v>
      </c>
      <c r="B15" s="988" t="s">
        <v>11</v>
      </c>
      <c r="C15" s="989" t="s">
        <v>642</v>
      </c>
      <c r="D15" s="990" t="s">
        <v>7</v>
      </c>
      <c r="E15" s="991" t="s">
        <v>383</v>
      </c>
      <c r="F15" s="975">
        <v>1</v>
      </c>
      <c r="G15" s="992" t="s">
        <v>438</v>
      </c>
      <c r="H15" s="993" t="s">
        <v>438</v>
      </c>
      <c r="I15" s="1147">
        <v>36000</v>
      </c>
      <c r="J15" s="1146">
        <f>(23470000+16450000)*8000/1000000</f>
        <v>319360</v>
      </c>
      <c r="K15" s="983">
        <f t="shared" si="2"/>
        <v>355360</v>
      </c>
      <c r="L15" s="985">
        <v>0</v>
      </c>
      <c r="M15" s="986">
        <v>0</v>
      </c>
      <c r="N15" s="987">
        <v>0</v>
      </c>
      <c r="O15" s="976">
        <v>0</v>
      </c>
      <c r="P15" s="977">
        <v>0</v>
      </c>
      <c r="Q15" s="977">
        <v>0</v>
      </c>
      <c r="R15" s="978">
        <v>0</v>
      </c>
      <c r="S15" s="985">
        <v>0</v>
      </c>
      <c r="T15" s="986">
        <v>0</v>
      </c>
      <c r="U15" s="1151">
        <v>0</v>
      </c>
      <c r="V15" s="1131">
        <v>80000</v>
      </c>
      <c r="W15" s="983">
        <f t="shared" si="1"/>
        <v>80000</v>
      </c>
      <c r="X15" s="994"/>
      <c r="Y15" s="998" t="s">
        <v>458</v>
      </c>
      <c r="AA15" s="1024">
        <v>80000</v>
      </c>
    </row>
    <row r="16" spans="1:27" ht="27" customHeight="1">
      <c r="A16" s="973">
        <f t="shared" si="3"/>
        <v>9</v>
      </c>
      <c r="B16" s="988" t="s">
        <v>11</v>
      </c>
      <c r="C16" s="989" t="s">
        <v>643</v>
      </c>
      <c r="D16" s="990" t="s">
        <v>7</v>
      </c>
      <c r="E16" s="991" t="s">
        <v>384</v>
      </c>
      <c r="F16" s="975">
        <v>1</v>
      </c>
      <c r="G16" s="992" t="s">
        <v>468</v>
      </c>
      <c r="H16" s="993" t="s">
        <v>468</v>
      </c>
      <c r="I16" s="1147">
        <v>19199.99999999992</v>
      </c>
      <c r="J16" s="1146">
        <v>320000</v>
      </c>
      <c r="K16" s="983">
        <f t="shared" si="2"/>
        <v>339199.99999999994</v>
      </c>
      <c r="L16" s="985">
        <v>0</v>
      </c>
      <c r="M16" s="986">
        <v>0</v>
      </c>
      <c r="N16" s="987">
        <v>0</v>
      </c>
      <c r="O16" s="976">
        <v>0</v>
      </c>
      <c r="P16" s="977">
        <v>0</v>
      </c>
      <c r="Q16" s="977">
        <v>0</v>
      </c>
      <c r="R16" s="978">
        <v>0</v>
      </c>
      <c r="S16" s="985">
        <v>0</v>
      </c>
      <c r="T16" s="986">
        <v>0</v>
      </c>
      <c r="U16" s="1151">
        <v>0</v>
      </c>
      <c r="V16" s="1131">
        <v>45714.28571428571</v>
      </c>
      <c r="W16" s="983">
        <f t="shared" si="1"/>
        <v>45714.28571428571</v>
      </c>
      <c r="X16" s="994"/>
      <c r="Y16" s="997" t="s">
        <v>458</v>
      </c>
      <c r="AA16" s="1024">
        <v>45714.28571428571</v>
      </c>
    </row>
    <row r="17" spans="1:27" ht="29.25" customHeight="1">
      <c r="A17" s="973">
        <f t="shared" si="3"/>
        <v>10</v>
      </c>
      <c r="B17" s="988" t="s">
        <v>11</v>
      </c>
      <c r="C17" s="989" t="s">
        <v>644</v>
      </c>
      <c r="D17" s="990" t="s">
        <v>7</v>
      </c>
      <c r="E17" s="991" t="s">
        <v>385</v>
      </c>
      <c r="F17" s="975">
        <v>1</v>
      </c>
      <c r="G17" s="992" t="s">
        <v>415</v>
      </c>
      <c r="H17" s="993" t="s">
        <v>415</v>
      </c>
      <c r="I17" s="1145">
        <v>0</v>
      </c>
      <c r="J17" s="1146">
        <v>133204.79999999999</v>
      </c>
      <c r="K17" s="983">
        <f t="shared" si="2"/>
        <v>133204.79999999999</v>
      </c>
      <c r="L17" s="985">
        <v>0</v>
      </c>
      <c r="M17" s="986">
        <v>0</v>
      </c>
      <c r="N17" s="987">
        <v>0</v>
      </c>
      <c r="O17" s="976">
        <v>0</v>
      </c>
      <c r="P17" s="977">
        <v>0</v>
      </c>
      <c r="Q17" s="977">
        <v>0</v>
      </c>
      <c r="R17" s="978">
        <v>0</v>
      </c>
      <c r="S17" s="985">
        <v>0</v>
      </c>
      <c r="T17" s="986">
        <v>0</v>
      </c>
      <c r="U17" s="1151">
        <v>0</v>
      </c>
      <c r="V17" s="1131">
        <v>33301.199999999997</v>
      </c>
      <c r="W17" s="983">
        <f t="shared" si="1"/>
        <v>33301.199999999997</v>
      </c>
      <c r="X17" s="994"/>
      <c r="Y17" s="999" t="s">
        <v>463</v>
      </c>
      <c r="AA17" s="1024">
        <v>33301.199999999997</v>
      </c>
    </row>
    <row r="18" spans="1:27" ht="33" customHeight="1">
      <c r="A18" s="973">
        <f t="shared" si="3"/>
        <v>11</v>
      </c>
      <c r="B18" s="988" t="s">
        <v>11</v>
      </c>
      <c r="C18" s="989" t="s">
        <v>645</v>
      </c>
      <c r="D18" s="990" t="s">
        <v>7</v>
      </c>
      <c r="E18" s="1000" t="s">
        <v>386</v>
      </c>
      <c r="F18" s="975">
        <v>1</v>
      </c>
      <c r="G18" s="992" t="s">
        <v>438</v>
      </c>
      <c r="H18" s="993" t="s">
        <v>438</v>
      </c>
      <c r="I18" s="1145">
        <v>0</v>
      </c>
      <c r="J18" s="1146">
        <f>3200000*8900/1000000</f>
        <v>28480</v>
      </c>
      <c r="K18" s="983">
        <f t="shared" ref="K18" si="4">SUM(I18:J18)</f>
        <v>28480</v>
      </c>
      <c r="L18" s="985">
        <v>0</v>
      </c>
      <c r="M18" s="986">
        <v>0</v>
      </c>
      <c r="N18" s="987">
        <v>0</v>
      </c>
      <c r="O18" s="976">
        <v>0</v>
      </c>
      <c r="P18" s="977">
        <v>0</v>
      </c>
      <c r="Q18" s="977">
        <v>0</v>
      </c>
      <c r="R18" s="978">
        <v>0</v>
      </c>
      <c r="S18" s="985">
        <v>0</v>
      </c>
      <c r="T18" s="986">
        <v>0</v>
      </c>
      <c r="U18" s="1151">
        <v>0</v>
      </c>
      <c r="V18" s="1131">
        <f>K18/3</f>
        <v>9493.3333333333339</v>
      </c>
      <c r="W18" s="983">
        <f t="shared" ref="W18" si="5">U18+V18</f>
        <v>9493.3333333333339</v>
      </c>
      <c r="X18" s="994"/>
      <c r="Y18" s="998" t="s">
        <v>456</v>
      </c>
      <c r="AA18" s="1024">
        <v>9493.3333333333339</v>
      </c>
    </row>
    <row r="19" spans="1:27" ht="29.25" customHeight="1">
      <c r="A19" s="973">
        <f t="shared" si="3"/>
        <v>12</v>
      </c>
      <c r="B19" s="988" t="s">
        <v>11</v>
      </c>
      <c r="C19" s="989" t="s">
        <v>646</v>
      </c>
      <c r="D19" s="990" t="s">
        <v>7</v>
      </c>
      <c r="E19" s="1000" t="s">
        <v>452</v>
      </c>
      <c r="F19" s="975">
        <v>1</v>
      </c>
      <c r="G19" s="992" t="s">
        <v>370</v>
      </c>
      <c r="H19" s="993" t="s">
        <v>370</v>
      </c>
      <c r="I19" s="1145">
        <v>0</v>
      </c>
      <c r="J19" s="1146">
        <v>96000</v>
      </c>
      <c r="K19" s="983">
        <f>SUM(I19:J19)</f>
        <v>96000</v>
      </c>
      <c r="L19" s="985">
        <v>0</v>
      </c>
      <c r="M19" s="986">
        <v>0</v>
      </c>
      <c r="N19" s="987">
        <v>0</v>
      </c>
      <c r="O19" s="976">
        <v>0</v>
      </c>
      <c r="P19" s="977">
        <v>0</v>
      </c>
      <c r="Q19" s="977">
        <v>0</v>
      </c>
      <c r="R19" s="978">
        <v>0</v>
      </c>
      <c r="S19" s="985">
        <v>0</v>
      </c>
      <c r="T19" s="986">
        <v>0</v>
      </c>
      <c r="U19" s="1151">
        <v>0</v>
      </c>
      <c r="V19" s="1131">
        <v>19200</v>
      </c>
      <c r="W19" s="983">
        <f>U19+V19</f>
        <v>19200</v>
      </c>
      <c r="X19" s="994"/>
      <c r="Y19" s="997" t="s">
        <v>457</v>
      </c>
      <c r="AA19" s="1024">
        <v>19200</v>
      </c>
    </row>
    <row r="20" spans="1:27" ht="30.75" customHeight="1">
      <c r="A20" s="973">
        <f>A19+1</f>
        <v>13</v>
      </c>
      <c r="B20" s="988" t="s">
        <v>11</v>
      </c>
      <c r="C20" s="989" t="s">
        <v>535</v>
      </c>
      <c r="D20" s="990" t="s">
        <v>7</v>
      </c>
      <c r="E20" s="991" t="s">
        <v>374</v>
      </c>
      <c r="F20" s="975">
        <v>1</v>
      </c>
      <c r="G20" s="992" t="s">
        <v>466</v>
      </c>
      <c r="H20" s="993" t="s">
        <v>466</v>
      </c>
      <c r="I20" s="1145">
        <v>0</v>
      </c>
      <c r="J20" s="1146">
        <v>10112.016</v>
      </c>
      <c r="K20" s="983">
        <f t="shared" si="0"/>
        <v>10112.016</v>
      </c>
      <c r="L20" s="985">
        <v>0</v>
      </c>
      <c r="M20" s="986">
        <v>0</v>
      </c>
      <c r="N20" s="987">
        <v>0</v>
      </c>
      <c r="O20" s="976">
        <v>0</v>
      </c>
      <c r="P20" s="977">
        <v>0</v>
      </c>
      <c r="Q20" s="977">
        <v>0</v>
      </c>
      <c r="R20" s="978">
        <v>0</v>
      </c>
      <c r="S20" s="985">
        <v>0</v>
      </c>
      <c r="T20" s="986">
        <v>0</v>
      </c>
      <c r="U20" s="1151">
        <v>0</v>
      </c>
      <c r="V20" s="1131">
        <v>2528.0039999999999</v>
      </c>
      <c r="W20" s="983">
        <f t="shared" ref="W20:W27" si="6">U20+V20</f>
        <v>2528.0039999999999</v>
      </c>
      <c r="X20" s="994"/>
      <c r="Y20" s="695" t="s">
        <v>460</v>
      </c>
      <c r="AA20" s="1024">
        <v>2528.0039999999999</v>
      </c>
    </row>
    <row r="21" spans="1:27" ht="30.75" customHeight="1">
      <c r="A21" s="973">
        <f t="shared" si="3"/>
        <v>14</v>
      </c>
      <c r="B21" s="988" t="s">
        <v>11</v>
      </c>
      <c r="C21" s="989" t="s">
        <v>536</v>
      </c>
      <c r="D21" s="990" t="s">
        <v>7</v>
      </c>
      <c r="E21" s="991" t="s">
        <v>377</v>
      </c>
      <c r="F21" s="975">
        <v>1</v>
      </c>
      <c r="G21" s="992" t="s">
        <v>466</v>
      </c>
      <c r="H21" s="993" t="s">
        <v>466</v>
      </c>
      <c r="I21" s="1145">
        <v>0</v>
      </c>
      <c r="J21" s="1146">
        <v>13029.951999999999</v>
      </c>
      <c r="K21" s="983">
        <f t="shared" si="0"/>
        <v>13029.951999999999</v>
      </c>
      <c r="L21" s="985">
        <v>0</v>
      </c>
      <c r="M21" s="986">
        <v>0</v>
      </c>
      <c r="N21" s="987">
        <v>0</v>
      </c>
      <c r="O21" s="976">
        <v>0</v>
      </c>
      <c r="P21" s="977">
        <v>0</v>
      </c>
      <c r="Q21" s="977">
        <v>0</v>
      </c>
      <c r="R21" s="978">
        <v>0</v>
      </c>
      <c r="S21" s="985">
        <v>0</v>
      </c>
      <c r="T21" s="986">
        <v>0</v>
      </c>
      <c r="U21" s="1151">
        <v>0</v>
      </c>
      <c r="V21" s="1131">
        <v>3257.4879999999998</v>
      </c>
      <c r="W21" s="983">
        <f t="shared" si="6"/>
        <v>3257.4879999999998</v>
      </c>
      <c r="X21" s="994"/>
      <c r="Y21" s="694" t="s">
        <v>460</v>
      </c>
      <c r="AA21" s="1024">
        <v>3257.4879999999998</v>
      </c>
    </row>
    <row r="22" spans="1:27" ht="27" customHeight="1">
      <c r="A22" s="973">
        <f t="shared" si="3"/>
        <v>15</v>
      </c>
      <c r="B22" s="988" t="s">
        <v>11</v>
      </c>
      <c r="C22" s="989" t="s">
        <v>537</v>
      </c>
      <c r="D22" s="990" t="s">
        <v>7</v>
      </c>
      <c r="E22" s="991" t="s">
        <v>382</v>
      </c>
      <c r="F22" s="975">
        <v>1</v>
      </c>
      <c r="G22" s="992" t="s">
        <v>467</v>
      </c>
      <c r="H22" s="993" t="s">
        <v>467</v>
      </c>
      <c r="I22" s="1145">
        <v>0</v>
      </c>
      <c r="J22" s="1146">
        <v>224000</v>
      </c>
      <c r="K22" s="983">
        <f t="shared" si="0"/>
        <v>224000</v>
      </c>
      <c r="L22" s="985">
        <v>0</v>
      </c>
      <c r="M22" s="986">
        <v>0</v>
      </c>
      <c r="N22" s="987">
        <v>0</v>
      </c>
      <c r="O22" s="976">
        <v>0</v>
      </c>
      <c r="P22" s="977">
        <v>0</v>
      </c>
      <c r="Q22" s="977">
        <v>0</v>
      </c>
      <c r="R22" s="978">
        <v>0</v>
      </c>
      <c r="S22" s="985">
        <v>0</v>
      </c>
      <c r="T22" s="986">
        <v>0</v>
      </c>
      <c r="U22" s="1151">
        <v>0</v>
      </c>
      <c r="V22" s="1131">
        <v>44800</v>
      </c>
      <c r="W22" s="983">
        <f t="shared" si="6"/>
        <v>44800</v>
      </c>
      <c r="X22" s="994"/>
      <c r="Y22" s="1001" t="s">
        <v>459</v>
      </c>
      <c r="AA22" s="1024">
        <v>44800</v>
      </c>
    </row>
    <row r="23" spans="1:27" ht="40.5" customHeight="1" thickBot="1">
      <c r="A23" s="973">
        <f t="shared" si="3"/>
        <v>16</v>
      </c>
      <c r="B23" s="988" t="s">
        <v>11</v>
      </c>
      <c r="C23" s="989" t="s">
        <v>538</v>
      </c>
      <c r="D23" s="990" t="s">
        <v>7</v>
      </c>
      <c r="E23" s="1002" t="s">
        <v>418</v>
      </c>
      <c r="F23" s="975">
        <v>1</v>
      </c>
      <c r="G23" s="992" t="s">
        <v>97</v>
      </c>
      <c r="H23" s="993" t="s">
        <v>97</v>
      </c>
      <c r="I23" s="1145">
        <v>0</v>
      </c>
      <c r="J23" s="1146">
        <v>474408.32</v>
      </c>
      <c r="K23" s="983">
        <f t="shared" si="0"/>
        <v>474408.32</v>
      </c>
      <c r="L23" s="985">
        <v>0</v>
      </c>
      <c r="M23" s="986">
        <v>0</v>
      </c>
      <c r="N23" s="987">
        <v>0</v>
      </c>
      <c r="O23" s="976">
        <v>0</v>
      </c>
      <c r="P23" s="977">
        <v>0</v>
      </c>
      <c r="Q23" s="977">
        <v>0</v>
      </c>
      <c r="R23" s="978">
        <v>0</v>
      </c>
      <c r="S23" s="985">
        <v>0</v>
      </c>
      <c r="T23" s="986">
        <v>0</v>
      </c>
      <c r="U23" s="1151">
        <v>0</v>
      </c>
      <c r="V23" s="1131">
        <v>158136.12</v>
      </c>
      <c r="W23" s="983">
        <f t="shared" si="6"/>
        <v>158136.12</v>
      </c>
      <c r="X23" s="994"/>
      <c r="Y23" s="1001" t="s">
        <v>455</v>
      </c>
      <c r="AA23" s="1024">
        <v>158136.10666666666</v>
      </c>
    </row>
    <row r="24" spans="1:27" ht="28.5" hidden="1" customHeight="1">
      <c r="A24" s="973">
        <f t="shared" si="3"/>
        <v>17</v>
      </c>
      <c r="B24" s="988" t="s">
        <v>11</v>
      </c>
      <c r="C24" s="989" t="s">
        <v>441</v>
      </c>
      <c r="D24" s="990" t="s">
        <v>7</v>
      </c>
      <c r="E24" s="991" t="s">
        <v>387</v>
      </c>
      <c r="F24" s="975">
        <v>1</v>
      </c>
      <c r="G24" s="1003" t="s">
        <v>449</v>
      </c>
      <c r="H24" s="1004" t="s">
        <v>449</v>
      </c>
      <c r="I24" s="1126">
        <v>180</v>
      </c>
      <c r="J24" s="1127">
        <v>2365</v>
      </c>
      <c r="K24" s="983">
        <f t="shared" si="0"/>
        <v>2545</v>
      </c>
      <c r="L24" s="982">
        <v>30</v>
      </c>
      <c r="M24" s="986">
        <v>0</v>
      </c>
      <c r="N24" s="983">
        <f>L24+M24</f>
        <v>30</v>
      </c>
      <c r="O24" s="976">
        <v>0</v>
      </c>
      <c r="P24" s="977">
        <v>0</v>
      </c>
      <c r="Q24" s="977">
        <v>0</v>
      </c>
      <c r="R24" s="978">
        <v>0</v>
      </c>
      <c r="S24" s="982">
        <v>30</v>
      </c>
      <c r="T24" s="986">
        <v>0</v>
      </c>
      <c r="U24" s="1130">
        <f>SUM(S24:T24)</f>
        <v>30</v>
      </c>
      <c r="V24" s="1131">
        <v>0</v>
      </c>
      <c r="W24" s="983">
        <f t="shared" si="6"/>
        <v>30</v>
      </c>
      <c r="X24" s="994"/>
      <c r="Y24" s="1005"/>
      <c r="AA24" s="1024">
        <v>0</v>
      </c>
    </row>
    <row r="25" spans="1:27" ht="30" hidden="1" customHeight="1">
      <c r="A25" s="973">
        <f t="shared" si="3"/>
        <v>18</v>
      </c>
      <c r="B25" s="988" t="s">
        <v>11</v>
      </c>
      <c r="C25" s="989" t="s">
        <v>442</v>
      </c>
      <c r="D25" s="990" t="s">
        <v>7</v>
      </c>
      <c r="E25" s="991" t="s">
        <v>388</v>
      </c>
      <c r="F25" s="975">
        <v>1</v>
      </c>
      <c r="G25" s="1003" t="s">
        <v>449</v>
      </c>
      <c r="H25" s="1004" t="s">
        <v>449</v>
      </c>
      <c r="I25" s="1126">
        <v>120</v>
      </c>
      <c r="J25" s="1127">
        <v>2535</v>
      </c>
      <c r="K25" s="983">
        <f t="shared" si="0"/>
        <v>2655</v>
      </c>
      <c r="L25" s="982">
        <v>30</v>
      </c>
      <c r="M25" s="986">
        <v>0</v>
      </c>
      <c r="N25" s="983">
        <f>L25+M25</f>
        <v>30</v>
      </c>
      <c r="O25" s="976">
        <v>0</v>
      </c>
      <c r="P25" s="977">
        <v>0</v>
      </c>
      <c r="Q25" s="977">
        <v>0</v>
      </c>
      <c r="R25" s="978">
        <v>0</v>
      </c>
      <c r="S25" s="982">
        <v>30</v>
      </c>
      <c r="T25" s="986">
        <v>0</v>
      </c>
      <c r="U25" s="1130">
        <f>SUM(S25:T25)</f>
        <v>30</v>
      </c>
      <c r="V25" s="1131">
        <v>0</v>
      </c>
      <c r="W25" s="983">
        <f t="shared" si="6"/>
        <v>30</v>
      </c>
      <c r="X25" s="994"/>
      <c r="Y25" s="974"/>
      <c r="AA25" s="1024">
        <v>0</v>
      </c>
    </row>
    <row r="26" spans="1:27" ht="29.25" hidden="1" customHeight="1">
      <c r="A26" s="973">
        <f t="shared" si="3"/>
        <v>19</v>
      </c>
      <c r="B26" s="988" t="s">
        <v>11</v>
      </c>
      <c r="C26" s="989" t="s">
        <v>443</v>
      </c>
      <c r="D26" s="990" t="s">
        <v>7</v>
      </c>
      <c r="E26" s="991" t="s">
        <v>83</v>
      </c>
      <c r="F26" s="975">
        <v>1</v>
      </c>
      <c r="G26" s="1003" t="s">
        <v>449</v>
      </c>
      <c r="H26" s="1004" t="s">
        <v>449</v>
      </c>
      <c r="I26" s="1126">
        <v>120</v>
      </c>
      <c r="J26" s="1127">
        <v>2842</v>
      </c>
      <c r="K26" s="983">
        <f t="shared" si="0"/>
        <v>2962</v>
      </c>
      <c r="L26" s="982">
        <v>30</v>
      </c>
      <c r="M26" s="986">
        <v>0</v>
      </c>
      <c r="N26" s="983">
        <f>L26+M26</f>
        <v>30</v>
      </c>
      <c r="O26" s="976">
        <v>0</v>
      </c>
      <c r="P26" s="977">
        <v>0</v>
      </c>
      <c r="Q26" s="977">
        <v>0</v>
      </c>
      <c r="R26" s="978">
        <v>0</v>
      </c>
      <c r="S26" s="982">
        <v>30</v>
      </c>
      <c r="T26" s="986">
        <v>0</v>
      </c>
      <c r="U26" s="1130">
        <f>SUM(S26:T26)</f>
        <v>30</v>
      </c>
      <c r="V26" s="1131">
        <v>0</v>
      </c>
      <c r="W26" s="983">
        <f t="shared" si="6"/>
        <v>30</v>
      </c>
      <c r="X26" s="994"/>
      <c r="Y26" s="974"/>
      <c r="AA26" s="1024">
        <v>0</v>
      </c>
    </row>
    <row r="27" spans="1:27" s="1006" customFormat="1" ht="33.75" hidden="1" customHeight="1">
      <c r="A27" s="973">
        <f t="shared" si="3"/>
        <v>20</v>
      </c>
      <c r="B27" s="988" t="s">
        <v>11</v>
      </c>
      <c r="C27" s="989" t="s">
        <v>444</v>
      </c>
      <c r="D27" s="990" t="s">
        <v>7</v>
      </c>
      <c r="E27" s="991" t="s">
        <v>52</v>
      </c>
      <c r="F27" s="975">
        <v>1</v>
      </c>
      <c r="G27" s="1003" t="s">
        <v>450</v>
      </c>
      <c r="H27" s="1004" t="s">
        <v>450</v>
      </c>
      <c r="I27" s="1126">
        <v>11820</v>
      </c>
      <c r="J27" s="1127">
        <v>221760</v>
      </c>
      <c r="K27" s="983">
        <f t="shared" si="0"/>
        <v>233580</v>
      </c>
      <c r="L27" s="982">
        <v>290</v>
      </c>
      <c r="M27" s="986">
        <v>0</v>
      </c>
      <c r="N27" s="983">
        <f>L27+M27</f>
        <v>290</v>
      </c>
      <c r="O27" s="976">
        <v>0</v>
      </c>
      <c r="P27" s="977">
        <v>0</v>
      </c>
      <c r="Q27" s="977">
        <v>0</v>
      </c>
      <c r="R27" s="978">
        <v>0</v>
      </c>
      <c r="S27" s="982">
        <v>290</v>
      </c>
      <c r="T27" s="986">
        <v>0</v>
      </c>
      <c r="U27" s="1130">
        <f>SUM(S27:T27)</f>
        <v>290</v>
      </c>
      <c r="V27" s="1131">
        <v>0</v>
      </c>
      <c r="W27" s="983">
        <f t="shared" si="6"/>
        <v>290</v>
      </c>
      <c r="X27" s="994"/>
      <c r="Y27" s="974"/>
      <c r="AA27" s="1025">
        <v>0</v>
      </c>
    </row>
    <row r="28" spans="1:27" ht="27" hidden="1" customHeight="1">
      <c r="A28" s="973">
        <f>A27+1</f>
        <v>21</v>
      </c>
      <c r="B28" s="988" t="s">
        <v>11</v>
      </c>
      <c r="C28" s="989" t="s">
        <v>91</v>
      </c>
      <c r="D28" s="990" t="s">
        <v>7</v>
      </c>
      <c r="E28" s="981" t="s">
        <v>90</v>
      </c>
      <c r="F28" s="975">
        <v>1</v>
      </c>
      <c r="G28" s="1003" t="s">
        <v>504</v>
      </c>
      <c r="H28" s="1004" t="s">
        <v>82</v>
      </c>
      <c r="I28" s="1126">
        <v>4975</v>
      </c>
      <c r="J28" s="1128">
        <v>0</v>
      </c>
      <c r="K28" s="983">
        <f t="shared" ref="K28:K59" si="7">SUM(I28:J28)</f>
        <v>4975</v>
      </c>
      <c r="L28" s="982">
        <v>3313</v>
      </c>
      <c r="M28" s="986">
        <v>0</v>
      </c>
      <c r="N28" s="983">
        <f>L28+M28</f>
        <v>3313</v>
      </c>
      <c r="O28" s="982">
        <f>800+2513</f>
        <v>3313</v>
      </c>
      <c r="P28" s="977">
        <v>0</v>
      </c>
      <c r="Q28" s="977">
        <v>0</v>
      </c>
      <c r="R28" s="983">
        <f t="shared" ref="R28:R59" si="8">SUM(O28:Q28)</f>
        <v>3313</v>
      </c>
      <c r="S28" s="985">
        <v>0</v>
      </c>
      <c r="T28" s="984">
        <f>1000</f>
        <v>1000</v>
      </c>
      <c r="U28" s="1130">
        <f t="shared" ref="U28:U53" si="9">S28+T28</f>
        <v>1000</v>
      </c>
      <c r="V28" s="1131">
        <f t="shared" ref="V28:V53" si="10">J28-P28</f>
        <v>0</v>
      </c>
      <c r="W28" s="983">
        <f t="shared" ref="W28:W59" si="11">U28+V28</f>
        <v>1000</v>
      </c>
      <c r="X28" s="979"/>
      <c r="Y28" s="974"/>
      <c r="AA28" s="1024">
        <v>0</v>
      </c>
    </row>
    <row r="29" spans="1:27" ht="36" hidden="1" customHeight="1">
      <c r="A29" s="973">
        <f>A28+1</f>
        <v>22</v>
      </c>
      <c r="B29" s="988" t="s">
        <v>11</v>
      </c>
      <c r="C29" s="989" t="s">
        <v>180</v>
      </c>
      <c r="D29" s="990" t="s">
        <v>6</v>
      </c>
      <c r="E29" s="1000" t="s">
        <v>141</v>
      </c>
      <c r="F29" s="975">
        <v>1</v>
      </c>
      <c r="G29" s="1003" t="s">
        <v>98</v>
      </c>
      <c r="H29" s="1004" t="s">
        <v>97</v>
      </c>
      <c r="I29" s="1126">
        <v>2792.71</v>
      </c>
      <c r="J29" s="1128">
        <v>0</v>
      </c>
      <c r="K29" s="983">
        <f t="shared" si="7"/>
        <v>2792.71</v>
      </c>
      <c r="L29" s="982">
        <v>700</v>
      </c>
      <c r="M29" s="986">
        <v>0</v>
      </c>
      <c r="N29" s="983">
        <f t="shared" ref="N29:N59" si="12">L29+M29</f>
        <v>700</v>
      </c>
      <c r="O29" s="982">
        <f>0+700</f>
        <v>700</v>
      </c>
      <c r="P29" s="977">
        <v>0</v>
      </c>
      <c r="Q29" s="977">
        <v>0</v>
      </c>
      <c r="R29" s="983">
        <f t="shared" si="8"/>
        <v>700</v>
      </c>
      <c r="S29" s="985">
        <v>0</v>
      </c>
      <c r="T29" s="984">
        <v>800</v>
      </c>
      <c r="U29" s="1130">
        <f t="shared" si="9"/>
        <v>800</v>
      </c>
      <c r="V29" s="1131">
        <f t="shared" si="10"/>
        <v>0</v>
      </c>
      <c r="W29" s="983">
        <f t="shared" si="11"/>
        <v>800</v>
      </c>
      <c r="X29" s="979"/>
      <c r="Y29" s="974"/>
      <c r="AA29" s="1024">
        <v>0</v>
      </c>
    </row>
    <row r="30" spans="1:27" ht="26.25" hidden="1" customHeight="1">
      <c r="A30" s="973">
        <f t="shared" ref="A30:A59" si="13">A29+1</f>
        <v>23</v>
      </c>
      <c r="B30" s="988" t="s">
        <v>11</v>
      </c>
      <c r="C30" s="989" t="s">
        <v>181</v>
      </c>
      <c r="D30" s="990" t="s">
        <v>6</v>
      </c>
      <c r="E30" s="1007" t="s">
        <v>328</v>
      </c>
      <c r="F30" s="975">
        <v>1</v>
      </c>
      <c r="G30" s="1003" t="s">
        <v>98</v>
      </c>
      <c r="H30" s="1004" t="s">
        <v>97</v>
      </c>
      <c r="I30" s="1126">
        <v>4250</v>
      </c>
      <c r="J30" s="1128">
        <v>0</v>
      </c>
      <c r="K30" s="983">
        <f t="shared" si="7"/>
        <v>4250</v>
      </c>
      <c r="L30" s="982">
        <v>850</v>
      </c>
      <c r="M30" s="986">
        <v>0</v>
      </c>
      <c r="N30" s="983">
        <f t="shared" si="12"/>
        <v>850</v>
      </c>
      <c r="O30" s="982">
        <f>0+850</f>
        <v>850</v>
      </c>
      <c r="P30" s="977">
        <v>0</v>
      </c>
      <c r="Q30" s="977">
        <v>0</v>
      </c>
      <c r="R30" s="983">
        <f t="shared" si="8"/>
        <v>850</v>
      </c>
      <c r="S30" s="985">
        <v>0</v>
      </c>
      <c r="T30" s="984">
        <v>1000</v>
      </c>
      <c r="U30" s="1130">
        <f t="shared" si="9"/>
        <v>1000</v>
      </c>
      <c r="V30" s="1131">
        <f t="shared" si="10"/>
        <v>0</v>
      </c>
      <c r="W30" s="983">
        <f t="shared" si="11"/>
        <v>1000</v>
      </c>
      <c r="X30" s="979"/>
      <c r="Y30" s="974"/>
      <c r="AA30" s="1024">
        <v>0</v>
      </c>
    </row>
    <row r="31" spans="1:27" ht="26.25" hidden="1" customHeight="1">
      <c r="A31" s="973">
        <f t="shared" si="13"/>
        <v>24</v>
      </c>
      <c r="B31" s="988" t="s">
        <v>11</v>
      </c>
      <c r="C31" s="989" t="s">
        <v>182</v>
      </c>
      <c r="D31" s="990" t="s">
        <v>6</v>
      </c>
      <c r="E31" s="1000" t="s">
        <v>142</v>
      </c>
      <c r="F31" s="975">
        <v>1</v>
      </c>
      <c r="G31" s="1003" t="s">
        <v>98</v>
      </c>
      <c r="H31" s="1004" t="s">
        <v>97</v>
      </c>
      <c r="I31" s="1126">
        <v>4500.6000000000004</v>
      </c>
      <c r="J31" s="1128">
        <v>0</v>
      </c>
      <c r="K31" s="983">
        <f t="shared" si="7"/>
        <v>4500.6000000000004</v>
      </c>
      <c r="L31" s="982">
        <v>850</v>
      </c>
      <c r="M31" s="986">
        <v>0</v>
      </c>
      <c r="N31" s="983">
        <f t="shared" si="12"/>
        <v>850</v>
      </c>
      <c r="O31" s="982">
        <f>0+850</f>
        <v>850</v>
      </c>
      <c r="P31" s="977">
        <v>0</v>
      </c>
      <c r="Q31" s="977">
        <v>0</v>
      </c>
      <c r="R31" s="983">
        <f t="shared" si="8"/>
        <v>850</v>
      </c>
      <c r="S31" s="985">
        <v>0</v>
      </c>
      <c r="T31" s="984">
        <v>1000</v>
      </c>
      <c r="U31" s="1130">
        <f t="shared" si="9"/>
        <v>1000</v>
      </c>
      <c r="V31" s="1131">
        <f t="shared" si="10"/>
        <v>0</v>
      </c>
      <c r="W31" s="983">
        <f t="shared" si="11"/>
        <v>1000</v>
      </c>
      <c r="X31" s="979"/>
      <c r="Y31" s="974"/>
      <c r="AA31" s="1024">
        <v>0</v>
      </c>
    </row>
    <row r="32" spans="1:27" ht="30" hidden="1" customHeight="1">
      <c r="A32" s="973">
        <f t="shared" si="13"/>
        <v>25</v>
      </c>
      <c r="B32" s="988" t="s">
        <v>11</v>
      </c>
      <c r="C32" s="989" t="s">
        <v>183</v>
      </c>
      <c r="D32" s="990" t="s">
        <v>6</v>
      </c>
      <c r="E32" s="1000" t="s">
        <v>143</v>
      </c>
      <c r="F32" s="975">
        <v>1</v>
      </c>
      <c r="G32" s="1003" t="s">
        <v>98</v>
      </c>
      <c r="H32" s="1004" t="s">
        <v>97</v>
      </c>
      <c r="I32" s="1126">
        <v>4298.7</v>
      </c>
      <c r="J32" s="1128">
        <v>0</v>
      </c>
      <c r="K32" s="983">
        <f t="shared" si="7"/>
        <v>4298.7</v>
      </c>
      <c r="L32" s="982">
        <v>850</v>
      </c>
      <c r="M32" s="986">
        <v>0</v>
      </c>
      <c r="N32" s="983">
        <f t="shared" si="12"/>
        <v>850</v>
      </c>
      <c r="O32" s="982">
        <f>0+850</f>
        <v>850</v>
      </c>
      <c r="P32" s="977">
        <v>0</v>
      </c>
      <c r="Q32" s="977">
        <v>0</v>
      </c>
      <c r="R32" s="983">
        <f t="shared" si="8"/>
        <v>850</v>
      </c>
      <c r="S32" s="985">
        <v>0</v>
      </c>
      <c r="T32" s="984">
        <v>1000</v>
      </c>
      <c r="U32" s="1130">
        <f t="shared" si="9"/>
        <v>1000</v>
      </c>
      <c r="V32" s="1131">
        <f t="shared" si="10"/>
        <v>0</v>
      </c>
      <c r="W32" s="983">
        <f t="shared" si="11"/>
        <v>1000</v>
      </c>
      <c r="X32" s="979"/>
      <c r="Y32" s="974"/>
      <c r="AA32" s="1024">
        <v>0</v>
      </c>
    </row>
    <row r="33" spans="1:27" ht="28.5" hidden="1" customHeight="1">
      <c r="A33" s="973">
        <f t="shared" si="13"/>
        <v>26</v>
      </c>
      <c r="B33" s="988" t="s">
        <v>11</v>
      </c>
      <c r="C33" s="989" t="s">
        <v>184</v>
      </c>
      <c r="D33" s="990" t="s">
        <v>6</v>
      </c>
      <c r="E33" s="1000" t="s">
        <v>144</v>
      </c>
      <c r="F33" s="975">
        <v>1</v>
      </c>
      <c r="G33" s="1003" t="s">
        <v>98</v>
      </c>
      <c r="H33" s="1004" t="s">
        <v>97</v>
      </c>
      <c r="I33" s="1126">
        <v>3683.36</v>
      </c>
      <c r="J33" s="1128">
        <v>0</v>
      </c>
      <c r="K33" s="983">
        <f t="shared" si="7"/>
        <v>3683.36</v>
      </c>
      <c r="L33" s="982">
        <v>800</v>
      </c>
      <c r="M33" s="986">
        <v>0</v>
      </c>
      <c r="N33" s="983">
        <f t="shared" si="12"/>
        <v>800</v>
      </c>
      <c r="O33" s="982">
        <f>0+850</f>
        <v>850</v>
      </c>
      <c r="P33" s="977">
        <v>0</v>
      </c>
      <c r="Q33" s="977">
        <v>0</v>
      </c>
      <c r="R33" s="983">
        <f t="shared" si="8"/>
        <v>850</v>
      </c>
      <c r="S33" s="985">
        <v>0</v>
      </c>
      <c r="T33" s="984">
        <v>900</v>
      </c>
      <c r="U33" s="1130">
        <f t="shared" si="9"/>
        <v>900</v>
      </c>
      <c r="V33" s="1131">
        <f t="shared" si="10"/>
        <v>0</v>
      </c>
      <c r="W33" s="983">
        <f t="shared" si="11"/>
        <v>900</v>
      </c>
      <c r="X33" s="979"/>
      <c r="Y33" s="974"/>
      <c r="AA33" s="1024">
        <v>0</v>
      </c>
    </row>
    <row r="34" spans="1:27" ht="36" hidden="1" customHeight="1">
      <c r="A34" s="973">
        <f t="shared" si="13"/>
        <v>27</v>
      </c>
      <c r="B34" s="988" t="s">
        <v>11</v>
      </c>
      <c r="C34" s="989" t="s">
        <v>185</v>
      </c>
      <c r="D34" s="990" t="s">
        <v>6</v>
      </c>
      <c r="E34" s="1000" t="s">
        <v>145</v>
      </c>
      <c r="F34" s="975">
        <v>1</v>
      </c>
      <c r="G34" s="1003" t="s">
        <v>98</v>
      </c>
      <c r="H34" s="1004" t="s">
        <v>97</v>
      </c>
      <c r="I34" s="1126">
        <v>3200</v>
      </c>
      <c r="J34" s="1128">
        <v>0</v>
      </c>
      <c r="K34" s="983">
        <f t="shared" si="7"/>
        <v>3200</v>
      </c>
      <c r="L34" s="982">
        <v>750</v>
      </c>
      <c r="M34" s="986">
        <v>0</v>
      </c>
      <c r="N34" s="983">
        <f t="shared" si="12"/>
        <v>750</v>
      </c>
      <c r="O34" s="982">
        <f>0+750</f>
        <v>750</v>
      </c>
      <c r="P34" s="977">
        <v>0</v>
      </c>
      <c r="Q34" s="977">
        <v>0</v>
      </c>
      <c r="R34" s="983">
        <f t="shared" si="8"/>
        <v>750</v>
      </c>
      <c r="S34" s="985">
        <v>0</v>
      </c>
      <c r="T34" s="984">
        <v>900</v>
      </c>
      <c r="U34" s="1130">
        <f t="shared" si="9"/>
        <v>900</v>
      </c>
      <c r="V34" s="1131">
        <f t="shared" si="10"/>
        <v>0</v>
      </c>
      <c r="W34" s="983">
        <f t="shared" si="11"/>
        <v>900</v>
      </c>
      <c r="X34" s="979"/>
      <c r="Y34" s="974"/>
      <c r="AA34" s="1024">
        <v>0</v>
      </c>
    </row>
    <row r="35" spans="1:27" ht="31.5" hidden="1" customHeight="1">
      <c r="A35" s="973">
        <f t="shared" si="13"/>
        <v>28</v>
      </c>
      <c r="B35" s="988" t="s">
        <v>11</v>
      </c>
      <c r="C35" s="989" t="s">
        <v>186</v>
      </c>
      <c r="D35" s="990" t="s">
        <v>6</v>
      </c>
      <c r="E35" s="1000" t="s">
        <v>146</v>
      </c>
      <c r="F35" s="975">
        <v>1</v>
      </c>
      <c r="G35" s="1003" t="s">
        <v>98</v>
      </c>
      <c r="H35" s="1004" t="s">
        <v>97</v>
      </c>
      <c r="I35" s="1126">
        <v>4917.49</v>
      </c>
      <c r="J35" s="1128">
        <v>0</v>
      </c>
      <c r="K35" s="983">
        <f t="shared" si="7"/>
        <v>4917.49</v>
      </c>
      <c r="L35" s="982">
        <v>850</v>
      </c>
      <c r="M35" s="986">
        <v>0</v>
      </c>
      <c r="N35" s="983">
        <f t="shared" si="12"/>
        <v>850</v>
      </c>
      <c r="O35" s="982">
        <f>0+850</f>
        <v>850</v>
      </c>
      <c r="P35" s="977">
        <v>0</v>
      </c>
      <c r="Q35" s="977">
        <v>0</v>
      </c>
      <c r="R35" s="983">
        <f t="shared" si="8"/>
        <v>850</v>
      </c>
      <c r="S35" s="985">
        <v>0</v>
      </c>
      <c r="T35" s="984">
        <v>1000</v>
      </c>
      <c r="U35" s="1130">
        <f t="shared" si="9"/>
        <v>1000</v>
      </c>
      <c r="V35" s="1131">
        <f t="shared" si="10"/>
        <v>0</v>
      </c>
      <c r="W35" s="983">
        <f t="shared" si="11"/>
        <v>1000</v>
      </c>
      <c r="X35" s="979"/>
      <c r="Y35" s="974"/>
      <c r="AA35" s="1024">
        <v>0</v>
      </c>
    </row>
    <row r="36" spans="1:27" ht="27.75" hidden="1" customHeight="1">
      <c r="A36" s="973">
        <f t="shared" si="13"/>
        <v>29</v>
      </c>
      <c r="B36" s="988" t="s">
        <v>11</v>
      </c>
      <c r="C36" s="989" t="s">
        <v>187</v>
      </c>
      <c r="D36" s="990" t="s">
        <v>6</v>
      </c>
      <c r="E36" s="1007" t="s">
        <v>329</v>
      </c>
      <c r="F36" s="975">
        <v>1</v>
      </c>
      <c r="G36" s="1003" t="s">
        <v>98</v>
      </c>
      <c r="H36" s="1004" t="s">
        <v>97</v>
      </c>
      <c r="I36" s="1126">
        <v>4500</v>
      </c>
      <c r="J36" s="1128">
        <v>0</v>
      </c>
      <c r="K36" s="983">
        <f t="shared" si="7"/>
        <v>4500</v>
      </c>
      <c r="L36" s="982">
        <v>850</v>
      </c>
      <c r="M36" s="986">
        <v>0</v>
      </c>
      <c r="N36" s="983">
        <f t="shared" si="12"/>
        <v>850</v>
      </c>
      <c r="O36" s="982">
        <f>0+850</f>
        <v>850</v>
      </c>
      <c r="P36" s="977">
        <v>0</v>
      </c>
      <c r="Q36" s="977">
        <v>0</v>
      </c>
      <c r="R36" s="983">
        <f t="shared" si="8"/>
        <v>850</v>
      </c>
      <c r="S36" s="985">
        <v>0</v>
      </c>
      <c r="T36" s="984">
        <v>1188.9100000000001</v>
      </c>
      <c r="U36" s="1130">
        <f t="shared" si="9"/>
        <v>1188.9100000000001</v>
      </c>
      <c r="V36" s="1131">
        <f t="shared" si="10"/>
        <v>0</v>
      </c>
      <c r="W36" s="983">
        <f t="shared" si="11"/>
        <v>1188.9100000000001</v>
      </c>
      <c r="X36" s="979"/>
      <c r="Y36" s="974"/>
      <c r="AA36" s="1024">
        <v>0</v>
      </c>
    </row>
    <row r="37" spans="1:27" ht="36" hidden="1" customHeight="1">
      <c r="A37" s="973">
        <f t="shared" si="13"/>
        <v>30</v>
      </c>
      <c r="B37" s="988" t="s">
        <v>11</v>
      </c>
      <c r="C37" s="989" t="s">
        <v>188</v>
      </c>
      <c r="D37" s="990" t="s">
        <v>6</v>
      </c>
      <c r="E37" s="1000" t="s">
        <v>147</v>
      </c>
      <c r="F37" s="975">
        <v>1</v>
      </c>
      <c r="G37" s="1003" t="s">
        <v>98</v>
      </c>
      <c r="H37" s="1004" t="s">
        <v>97</v>
      </c>
      <c r="I37" s="1126">
        <v>1543.76</v>
      </c>
      <c r="J37" s="1128">
        <v>0</v>
      </c>
      <c r="K37" s="983">
        <f t="shared" si="7"/>
        <v>1543.76</v>
      </c>
      <c r="L37" s="982">
        <v>500</v>
      </c>
      <c r="M37" s="986">
        <v>0</v>
      </c>
      <c r="N37" s="983">
        <f t="shared" si="12"/>
        <v>500</v>
      </c>
      <c r="O37" s="982">
        <f>0+500</f>
        <v>500</v>
      </c>
      <c r="P37" s="977">
        <v>0</v>
      </c>
      <c r="Q37" s="977">
        <v>0</v>
      </c>
      <c r="R37" s="983">
        <f t="shared" si="8"/>
        <v>500</v>
      </c>
      <c r="S37" s="985">
        <v>0</v>
      </c>
      <c r="T37" s="984">
        <v>500</v>
      </c>
      <c r="U37" s="1130">
        <f t="shared" si="9"/>
        <v>500</v>
      </c>
      <c r="V37" s="1131">
        <f t="shared" si="10"/>
        <v>0</v>
      </c>
      <c r="W37" s="983">
        <f t="shared" si="11"/>
        <v>500</v>
      </c>
      <c r="X37" s="979"/>
      <c r="Y37" s="974"/>
      <c r="AA37" s="1024">
        <v>0</v>
      </c>
    </row>
    <row r="38" spans="1:27" ht="30.75" hidden="1" customHeight="1">
      <c r="A38" s="973">
        <f t="shared" si="13"/>
        <v>31</v>
      </c>
      <c r="B38" s="988" t="s">
        <v>11</v>
      </c>
      <c r="C38" s="989" t="s">
        <v>189</v>
      </c>
      <c r="D38" s="990" t="s">
        <v>6</v>
      </c>
      <c r="E38" s="1000" t="s">
        <v>148</v>
      </c>
      <c r="F38" s="975">
        <v>1</v>
      </c>
      <c r="G38" s="1003" t="s">
        <v>98</v>
      </c>
      <c r="H38" s="1004" t="s">
        <v>97</v>
      </c>
      <c r="I38" s="1126">
        <v>3100.57</v>
      </c>
      <c r="J38" s="1128">
        <v>0</v>
      </c>
      <c r="K38" s="983">
        <f t="shared" si="7"/>
        <v>3100.57</v>
      </c>
      <c r="L38" s="982">
        <v>700</v>
      </c>
      <c r="M38" s="986">
        <v>0</v>
      </c>
      <c r="N38" s="983">
        <f t="shared" si="12"/>
        <v>700</v>
      </c>
      <c r="O38" s="982">
        <f>0+700</f>
        <v>700</v>
      </c>
      <c r="P38" s="977">
        <v>0</v>
      </c>
      <c r="Q38" s="977">
        <v>0</v>
      </c>
      <c r="R38" s="983">
        <f t="shared" si="8"/>
        <v>700</v>
      </c>
      <c r="S38" s="985">
        <v>0</v>
      </c>
      <c r="T38" s="984">
        <v>900</v>
      </c>
      <c r="U38" s="1130">
        <f t="shared" si="9"/>
        <v>900</v>
      </c>
      <c r="V38" s="1131">
        <f t="shared" si="10"/>
        <v>0</v>
      </c>
      <c r="W38" s="983">
        <f t="shared" si="11"/>
        <v>900</v>
      </c>
      <c r="X38" s="979"/>
      <c r="Y38" s="974"/>
      <c r="AA38" s="1024">
        <v>0</v>
      </c>
    </row>
    <row r="39" spans="1:27" ht="36" hidden="1" customHeight="1">
      <c r="A39" s="973">
        <f t="shared" si="13"/>
        <v>32</v>
      </c>
      <c r="B39" s="988" t="s">
        <v>11</v>
      </c>
      <c r="C39" s="989" t="s">
        <v>190</v>
      </c>
      <c r="D39" s="990" t="s">
        <v>6</v>
      </c>
      <c r="E39" s="1000" t="s">
        <v>149</v>
      </c>
      <c r="F39" s="975">
        <v>1</v>
      </c>
      <c r="G39" s="1003" t="s">
        <v>98</v>
      </c>
      <c r="H39" s="1004" t="s">
        <v>97</v>
      </c>
      <c r="I39" s="1126">
        <v>4995.317</v>
      </c>
      <c r="J39" s="1128">
        <v>0</v>
      </c>
      <c r="K39" s="983">
        <f t="shared" si="7"/>
        <v>4995.317</v>
      </c>
      <c r="L39" s="982">
        <v>850</v>
      </c>
      <c r="M39" s="986">
        <v>0</v>
      </c>
      <c r="N39" s="983">
        <f t="shared" si="12"/>
        <v>850</v>
      </c>
      <c r="O39" s="982">
        <f>0+850</f>
        <v>850</v>
      </c>
      <c r="P39" s="977">
        <v>0</v>
      </c>
      <c r="Q39" s="977">
        <v>0</v>
      </c>
      <c r="R39" s="983">
        <f t="shared" si="8"/>
        <v>850</v>
      </c>
      <c r="S39" s="985">
        <v>0</v>
      </c>
      <c r="T39" s="984">
        <f>950</f>
        <v>950</v>
      </c>
      <c r="U39" s="1130">
        <f t="shared" si="9"/>
        <v>950</v>
      </c>
      <c r="V39" s="1131">
        <f t="shared" si="10"/>
        <v>0</v>
      </c>
      <c r="W39" s="983">
        <f t="shared" si="11"/>
        <v>950</v>
      </c>
      <c r="X39" s="979"/>
      <c r="Y39" s="974"/>
      <c r="AA39" s="1024">
        <v>0</v>
      </c>
    </row>
    <row r="40" spans="1:27" ht="27" hidden="1" customHeight="1">
      <c r="A40" s="973">
        <f t="shared" si="13"/>
        <v>33</v>
      </c>
      <c r="B40" s="988" t="s">
        <v>11</v>
      </c>
      <c r="C40" s="989" t="s">
        <v>191</v>
      </c>
      <c r="D40" s="990" t="s">
        <v>6</v>
      </c>
      <c r="E40" s="1000" t="s">
        <v>150</v>
      </c>
      <c r="F40" s="975">
        <v>1</v>
      </c>
      <c r="G40" s="1003" t="s">
        <v>98</v>
      </c>
      <c r="H40" s="1004" t="s">
        <v>97</v>
      </c>
      <c r="I40" s="1126">
        <v>4288.9344680000004</v>
      </c>
      <c r="J40" s="1128">
        <v>0</v>
      </c>
      <c r="K40" s="983">
        <f t="shared" si="7"/>
        <v>4288.9344680000004</v>
      </c>
      <c r="L40" s="982">
        <v>850</v>
      </c>
      <c r="M40" s="986">
        <v>0</v>
      </c>
      <c r="N40" s="983">
        <f t="shared" si="12"/>
        <v>850</v>
      </c>
      <c r="O40" s="982">
        <f>0+850</f>
        <v>850</v>
      </c>
      <c r="P40" s="977">
        <v>0</v>
      </c>
      <c r="Q40" s="977">
        <v>0</v>
      </c>
      <c r="R40" s="983">
        <f t="shared" si="8"/>
        <v>850</v>
      </c>
      <c r="S40" s="985">
        <v>0</v>
      </c>
      <c r="T40" s="984">
        <f>950</f>
        <v>950</v>
      </c>
      <c r="U40" s="1130">
        <f t="shared" si="9"/>
        <v>950</v>
      </c>
      <c r="V40" s="1131">
        <f t="shared" si="10"/>
        <v>0</v>
      </c>
      <c r="W40" s="983">
        <f t="shared" si="11"/>
        <v>950</v>
      </c>
      <c r="X40" s="979"/>
      <c r="Y40" s="974"/>
      <c r="AA40" s="1024">
        <v>0</v>
      </c>
    </row>
    <row r="41" spans="1:27" ht="27" hidden="1" customHeight="1">
      <c r="A41" s="973">
        <f t="shared" si="13"/>
        <v>34</v>
      </c>
      <c r="B41" s="988" t="s">
        <v>11</v>
      </c>
      <c r="C41" s="989" t="s">
        <v>192</v>
      </c>
      <c r="D41" s="990" t="s">
        <v>6</v>
      </c>
      <c r="E41" s="1000" t="s">
        <v>151</v>
      </c>
      <c r="F41" s="975">
        <v>1</v>
      </c>
      <c r="G41" s="1003" t="s">
        <v>98</v>
      </c>
      <c r="H41" s="1004" t="s">
        <v>97</v>
      </c>
      <c r="I41" s="1126">
        <v>991.62</v>
      </c>
      <c r="J41" s="1128">
        <v>0</v>
      </c>
      <c r="K41" s="983">
        <f t="shared" si="7"/>
        <v>991.62</v>
      </c>
      <c r="L41" s="982">
        <v>400</v>
      </c>
      <c r="M41" s="986">
        <v>0</v>
      </c>
      <c r="N41" s="983">
        <f t="shared" si="12"/>
        <v>400</v>
      </c>
      <c r="O41" s="982">
        <f>0+400</f>
        <v>400</v>
      </c>
      <c r="P41" s="977">
        <v>0</v>
      </c>
      <c r="Q41" s="977">
        <v>0</v>
      </c>
      <c r="R41" s="983">
        <f t="shared" si="8"/>
        <v>400</v>
      </c>
      <c r="S41" s="985">
        <v>0</v>
      </c>
      <c r="T41" s="984">
        <v>591.62</v>
      </c>
      <c r="U41" s="1130">
        <f t="shared" si="9"/>
        <v>591.62</v>
      </c>
      <c r="V41" s="1131">
        <f t="shared" si="10"/>
        <v>0</v>
      </c>
      <c r="W41" s="983">
        <f t="shared" si="11"/>
        <v>591.62</v>
      </c>
      <c r="X41" s="979"/>
      <c r="Y41" s="974"/>
      <c r="AA41" s="1024">
        <v>0</v>
      </c>
    </row>
    <row r="42" spans="1:27" ht="27" hidden="1" customHeight="1">
      <c r="A42" s="973">
        <f t="shared" si="13"/>
        <v>35</v>
      </c>
      <c r="B42" s="988" t="s">
        <v>11</v>
      </c>
      <c r="C42" s="989" t="s">
        <v>193</v>
      </c>
      <c r="D42" s="990" t="s">
        <v>6</v>
      </c>
      <c r="E42" s="1000" t="s">
        <v>152</v>
      </c>
      <c r="F42" s="975">
        <v>1</v>
      </c>
      <c r="G42" s="1003" t="s">
        <v>98</v>
      </c>
      <c r="H42" s="1004" t="s">
        <v>97</v>
      </c>
      <c r="I42" s="1126">
        <v>4691.76</v>
      </c>
      <c r="J42" s="1128">
        <v>0</v>
      </c>
      <c r="K42" s="983">
        <f t="shared" si="7"/>
        <v>4691.76</v>
      </c>
      <c r="L42" s="982">
        <v>850</v>
      </c>
      <c r="M42" s="986">
        <v>0</v>
      </c>
      <c r="N42" s="983">
        <f t="shared" si="12"/>
        <v>850</v>
      </c>
      <c r="O42" s="982">
        <f>0+850</f>
        <v>850</v>
      </c>
      <c r="P42" s="977">
        <v>0</v>
      </c>
      <c r="Q42" s="977">
        <v>0</v>
      </c>
      <c r="R42" s="983">
        <f t="shared" si="8"/>
        <v>850</v>
      </c>
      <c r="S42" s="985">
        <v>0</v>
      </c>
      <c r="T42" s="984">
        <v>1100</v>
      </c>
      <c r="U42" s="1130">
        <f t="shared" si="9"/>
        <v>1100</v>
      </c>
      <c r="V42" s="1131">
        <f t="shared" si="10"/>
        <v>0</v>
      </c>
      <c r="W42" s="983">
        <f t="shared" si="11"/>
        <v>1100</v>
      </c>
      <c r="X42" s="979"/>
      <c r="Y42" s="974"/>
      <c r="AA42" s="1024">
        <v>0</v>
      </c>
    </row>
    <row r="43" spans="1:27" ht="30" hidden="1" customHeight="1">
      <c r="A43" s="973">
        <f t="shared" si="13"/>
        <v>36</v>
      </c>
      <c r="B43" s="988" t="s">
        <v>11</v>
      </c>
      <c r="C43" s="989" t="s">
        <v>194</v>
      </c>
      <c r="D43" s="990" t="s">
        <v>6</v>
      </c>
      <c r="E43" s="1000" t="s">
        <v>153</v>
      </c>
      <c r="F43" s="975">
        <v>1</v>
      </c>
      <c r="G43" s="1003" t="s">
        <v>98</v>
      </c>
      <c r="H43" s="1004" t="s">
        <v>97</v>
      </c>
      <c r="I43" s="1126">
        <v>3683.36</v>
      </c>
      <c r="J43" s="1128">
        <v>0</v>
      </c>
      <c r="K43" s="983">
        <f t="shared" si="7"/>
        <v>3683.36</v>
      </c>
      <c r="L43" s="982">
        <v>2000</v>
      </c>
      <c r="M43" s="986">
        <v>0</v>
      </c>
      <c r="N43" s="983">
        <f t="shared" si="12"/>
        <v>2000</v>
      </c>
      <c r="O43" s="982">
        <v>700</v>
      </c>
      <c r="P43" s="977">
        <v>0</v>
      </c>
      <c r="Q43" s="977">
        <v>0</v>
      </c>
      <c r="R43" s="983">
        <f t="shared" si="8"/>
        <v>700</v>
      </c>
      <c r="S43" s="982">
        <v>100</v>
      </c>
      <c r="T43" s="984">
        <v>850</v>
      </c>
      <c r="U43" s="1130">
        <f t="shared" si="9"/>
        <v>950</v>
      </c>
      <c r="V43" s="1131">
        <f t="shared" si="10"/>
        <v>0</v>
      </c>
      <c r="W43" s="983">
        <f t="shared" si="11"/>
        <v>950</v>
      </c>
      <c r="X43" s="979"/>
      <c r="Y43" s="974"/>
      <c r="AA43" s="1024">
        <v>0</v>
      </c>
    </row>
    <row r="44" spans="1:27" ht="30.75" hidden="1" customHeight="1">
      <c r="A44" s="973">
        <f t="shared" si="13"/>
        <v>37</v>
      </c>
      <c r="B44" s="988" t="s">
        <v>11</v>
      </c>
      <c r="C44" s="989" t="s">
        <v>195</v>
      </c>
      <c r="D44" s="990" t="s">
        <v>6</v>
      </c>
      <c r="E44" s="1000" t="s">
        <v>154</v>
      </c>
      <c r="F44" s="975">
        <v>1</v>
      </c>
      <c r="G44" s="1003" t="s">
        <v>98</v>
      </c>
      <c r="H44" s="1004" t="s">
        <v>97</v>
      </c>
      <c r="I44" s="1126">
        <v>1999.99</v>
      </c>
      <c r="J44" s="1128">
        <v>0</v>
      </c>
      <c r="K44" s="983">
        <f t="shared" si="7"/>
        <v>1999.99</v>
      </c>
      <c r="L44" s="982">
        <v>500</v>
      </c>
      <c r="M44" s="986">
        <v>0</v>
      </c>
      <c r="N44" s="983">
        <f t="shared" si="12"/>
        <v>500</v>
      </c>
      <c r="O44" s="982">
        <f>0+500</f>
        <v>500</v>
      </c>
      <c r="P44" s="977">
        <v>0</v>
      </c>
      <c r="Q44" s="977">
        <v>0</v>
      </c>
      <c r="R44" s="983">
        <f t="shared" si="8"/>
        <v>500</v>
      </c>
      <c r="S44" s="985">
        <v>0</v>
      </c>
      <c r="T44" s="984">
        <v>700</v>
      </c>
      <c r="U44" s="1130">
        <f t="shared" si="9"/>
        <v>700</v>
      </c>
      <c r="V44" s="1131">
        <f t="shared" si="10"/>
        <v>0</v>
      </c>
      <c r="W44" s="983">
        <f t="shared" si="11"/>
        <v>700</v>
      </c>
      <c r="X44" s="979"/>
      <c r="Y44" s="974"/>
      <c r="AA44" s="1024">
        <v>0</v>
      </c>
    </row>
    <row r="45" spans="1:27" ht="27" hidden="1" customHeight="1">
      <c r="A45" s="973">
        <f t="shared" si="13"/>
        <v>38</v>
      </c>
      <c r="B45" s="988" t="s">
        <v>11</v>
      </c>
      <c r="C45" s="989" t="s">
        <v>196</v>
      </c>
      <c r="D45" s="990" t="s">
        <v>6</v>
      </c>
      <c r="E45" s="1008" t="s">
        <v>155</v>
      </c>
      <c r="F45" s="975">
        <v>1</v>
      </c>
      <c r="G45" s="1003" t="s">
        <v>98</v>
      </c>
      <c r="H45" s="1004" t="s">
        <v>97</v>
      </c>
      <c r="I45" s="1126">
        <v>4538.55</v>
      </c>
      <c r="J45" s="1128">
        <v>0</v>
      </c>
      <c r="K45" s="983">
        <f t="shared" si="7"/>
        <v>4538.55</v>
      </c>
      <c r="L45" s="982">
        <v>850</v>
      </c>
      <c r="M45" s="986">
        <v>0</v>
      </c>
      <c r="N45" s="983">
        <f t="shared" si="12"/>
        <v>850</v>
      </c>
      <c r="O45" s="982">
        <f>0+850</f>
        <v>850</v>
      </c>
      <c r="P45" s="977">
        <v>0</v>
      </c>
      <c r="Q45" s="977">
        <v>0</v>
      </c>
      <c r="R45" s="983">
        <f t="shared" si="8"/>
        <v>850</v>
      </c>
      <c r="S45" s="985">
        <v>0</v>
      </c>
      <c r="T45" s="984">
        <v>900</v>
      </c>
      <c r="U45" s="1130">
        <f t="shared" si="9"/>
        <v>900</v>
      </c>
      <c r="V45" s="1131">
        <f t="shared" si="10"/>
        <v>0</v>
      </c>
      <c r="W45" s="983">
        <f t="shared" si="11"/>
        <v>900</v>
      </c>
      <c r="X45" s="979"/>
      <c r="Y45" s="974"/>
      <c r="AA45" s="1024">
        <v>0</v>
      </c>
    </row>
    <row r="46" spans="1:27" ht="26.25" hidden="1" customHeight="1">
      <c r="A46" s="973">
        <f t="shared" si="13"/>
        <v>39</v>
      </c>
      <c r="B46" s="988" t="s">
        <v>11</v>
      </c>
      <c r="C46" s="989" t="s">
        <v>197</v>
      </c>
      <c r="D46" s="990" t="s">
        <v>6</v>
      </c>
      <c r="E46" s="1007" t="s">
        <v>156</v>
      </c>
      <c r="F46" s="975">
        <v>1</v>
      </c>
      <c r="G46" s="1003" t="s">
        <v>98</v>
      </c>
      <c r="H46" s="1004" t="s">
        <v>97</v>
      </c>
      <c r="I46" s="1126">
        <v>1280</v>
      </c>
      <c r="J46" s="1128">
        <v>0</v>
      </c>
      <c r="K46" s="983">
        <f t="shared" si="7"/>
        <v>1280</v>
      </c>
      <c r="L46" s="982">
        <v>500</v>
      </c>
      <c r="M46" s="986">
        <v>0</v>
      </c>
      <c r="N46" s="983">
        <f t="shared" si="12"/>
        <v>500</v>
      </c>
      <c r="O46" s="982">
        <f>0+500</f>
        <v>500</v>
      </c>
      <c r="P46" s="977">
        <v>0</v>
      </c>
      <c r="Q46" s="977">
        <v>0</v>
      </c>
      <c r="R46" s="983">
        <f t="shared" si="8"/>
        <v>500</v>
      </c>
      <c r="S46" s="985">
        <v>0</v>
      </c>
      <c r="T46" s="984">
        <v>780</v>
      </c>
      <c r="U46" s="1130">
        <f t="shared" si="9"/>
        <v>780</v>
      </c>
      <c r="V46" s="1131">
        <f t="shared" si="10"/>
        <v>0</v>
      </c>
      <c r="W46" s="983">
        <f t="shared" si="11"/>
        <v>780</v>
      </c>
      <c r="X46" s="979"/>
      <c r="Y46" s="974"/>
      <c r="AA46" s="1024">
        <v>0</v>
      </c>
    </row>
    <row r="47" spans="1:27" ht="39.6" hidden="1">
      <c r="A47" s="973">
        <f t="shared" si="13"/>
        <v>40</v>
      </c>
      <c r="B47" s="988" t="s">
        <v>11</v>
      </c>
      <c r="C47" s="989" t="s">
        <v>198</v>
      </c>
      <c r="D47" s="990" t="s">
        <v>6</v>
      </c>
      <c r="E47" s="1007" t="s">
        <v>269</v>
      </c>
      <c r="F47" s="975">
        <v>1</v>
      </c>
      <c r="G47" s="1003" t="s">
        <v>98</v>
      </c>
      <c r="H47" s="1004" t="s">
        <v>97</v>
      </c>
      <c r="I47" s="1126">
        <v>5006.66</v>
      </c>
      <c r="J47" s="1128">
        <v>0</v>
      </c>
      <c r="K47" s="983">
        <f t="shared" si="7"/>
        <v>5006.66</v>
      </c>
      <c r="L47" s="982">
        <v>1500</v>
      </c>
      <c r="M47" s="986">
        <v>0</v>
      </c>
      <c r="N47" s="983">
        <f t="shared" si="12"/>
        <v>1500</v>
      </c>
      <c r="O47" s="982">
        <f>850-S47</f>
        <v>723.71</v>
      </c>
      <c r="P47" s="977">
        <v>0</v>
      </c>
      <c r="Q47" s="977">
        <v>0</v>
      </c>
      <c r="R47" s="983">
        <f t="shared" si="8"/>
        <v>723.71</v>
      </c>
      <c r="S47" s="982">
        <v>126.29</v>
      </c>
      <c r="T47" s="984">
        <f>1000</f>
        <v>1000</v>
      </c>
      <c r="U47" s="1130">
        <f t="shared" si="9"/>
        <v>1126.29</v>
      </c>
      <c r="V47" s="1131">
        <f t="shared" si="10"/>
        <v>0</v>
      </c>
      <c r="W47" s="983">
        <f t="shared" si="11"/>
        <v>1126.29</v>
      </c>
      <c r="X47" s="979"/>
      <c r="Y47" s="974"/>
      <c r="AA47" s="1024">
        <v>0</v>
      </c>
    </row>
    <row r="48" spans="1:27" ht="30" hidden="1" customHeight="1">
      <c r="A48" s="973">
        <f t="shared" si="13"/>
        <v>41</v>
      </c>
      <c r="B48" s="988" t="s">
        <v>11</v>
      </c>
      <c r="C48" s="989" t="s">
        <v>199</v>
      </c>
      <c r="D48" s="990" t="s">
        <v>6</v>
      </c>
      <c r="E48" s="1007" t="s">
        <v>330</v>
      </c>
      <c r="F48" s="975">
        <v>1</v>
      </c>
      <c r="G48" s="1003" t="s">
        <v>98</v>
      </c>
      <c r="H48" s="1004" t="s">
        <v>97</v>
      </c>
      <c r="I48" s="1126">
        <v>2590</v>
      </c>
      <c r="J48" s="1128">
        <v>0</v>
      </c>
      <c r="K48" s="983">
        <f t="shared" si="7"/>
        <v>2590</v>
      </c>
      <c r="L48" s="982">
        <v>650</v>
      </c>
      <c r="M48" s="986">
        <v>0</v>
      </c>
      <c r="N48" s="983">
        <f t="shared" si="12"/>
        <v>650</v>
      </c>
      <c r="O48" s="982">
        <f>0+650</f>
        <v>650</v>
      </c>
      <c r="P48" s="977">
        <v>0</v>
      </c>
      <c r="Q48" s="977">
        <v>0</v>
      </c>
      <c r="R48" s="983">
        <f t="shared" si="8"/>
        <v>650</v>
      </c>
      <c r="S48" s="985">
        <v>0</v>
      </c>
      <c r="T48" s="984">
        <v>800</v>
      </c>
      <c r="U48" s="1130">
        <f t="shared" si="9"/>
        <v>800</v>
      </c>
      <c r="V48" s="1131">
        <f t="shared" si="10"/>
        <v>0</v>
      </c>
      <c r="W48" s="983">
        <f t="shared" si="11"/>
        <v>800</v>
      </c>
      <c r="X48" s="979"/>
      <c r="Y48" s="974"/>
      <c r="AA48" s="1024">
        <v>0</v>
      </c>
    </row>
    <row r="49" spans="1:27" ht="31.5" hidden="1" customHeight="1">
      <c r="A49" s="973">
        <f t="shared" si="13"/>
        <v>42</v>
      </c>
      <c r="B49" s="988" t="s">
        <v>11</v>
      </c>
      <c r="C49" s="989" t="s">
        <v>200</v>
      </c>
      <c r="D49" s="990" t="s">
        <v>6</v>
      </c>
      <c r="E49" s="1000" t="s">
        <v>157</v>
      </c>
      <c r="F49" s="975">
        <v>1</v>
      </c>
      <c r="G49" s="1003" t="s">
        <v>98</v>
      </c>
      <c r="H49" s="1004" t="s">
        <v>97</v>
      </c>
      <c r="I49" s="1126">
        <v>2000</v>
      </c>
      <c r="J49" s="1128">
        <v>0</v>
      </c>
      <c r="K49" s="983">
        <f t="shared" si="7"/>
        <v>2000</v>
      </c>
      <c r="L49" s="982">
        <v>600</v>
      </c>
      <c r="M49" s="986">
        <v>0</v>
      </c>
      <c r="N49" s="983">
        <f t="shared" si="12"/>
        <v>600</v>
      </c>
      <c r="O49" s="982">
        <v>600</v>
      </c>
      <c r="P49" s="977">
        <v>0</v>
      </c>
      <c r="Q49" s="977">
        <v>0</v>
      </c>
      <c r="R49" s="983">
        <f t="shared" si="8"/>
        <v>600</v>
      </c>
      <c r="S49" s="985">
        <v>0</v>
      </c>
      <c r="T49" s="984">
        <v>800</v>
      </c>
      <c r="U49" s="1130">
        <f t="shared" si="9"/>
        <v>800</v>
      </c>
      <c r="V49" s="1131">
        <f t="shared" si="10"/>
        <v>0</v>
      </c>
      <c r="W49" s="983">
        <f t="shared" si="11"/>
        <v>800</v>
      </c>
      <c r="X49" s="979"/>
      <c r="Y49" s="974"/>
      <c r="AA49" s="1024">
        <v>0</v>
      </c>
    </row>
    <row r="50" spans="1:27" ht="27" hidden="1" customHeight="1">
      <c r="A50" s="973">
        <f t="shared" si="13"/>
        <v>43</v>
      </c>
      <c r="B50" s="988" t="s">
        <v>11</v>
      </c>
      <c r="C50" s="989" t="s">
        <v>201</v>
      </c>
      <c r="D50" s="990" t="s">
        <v>6</v>
      </c>
      <c r="E50" s="1009" t="s">
        <v>331</v>
      </c>
      <c r="F50" s="975">
        <v>1</v>
      </c>
      <c r="G50" s="1003" t="s">
        <v>98</v>
      </c>
      <c r="H50" s="1004" t="s">
        <v>97</v>
      </c>
      <c r="I50" s="1126">
        <v>4970</v>
      </c>
      <c r="J50" s="1128">
        <v>0</v>
      </c>
      <c r="K50" s="983">
        <f t="shared" si="7"/>
        <v>4970</v>
      </c>
      <c r="L50" s="982">
        <v>850</v>
      </c>
      <c r="M50" s="986">
        <v>0</v>
      </c>
      <c r="N50" s="983">
        <f t="shared" si="12"/>
        <v>850</v>
      </c>
      <c r="O50" s="976">
        <v>0</v>
      </c>
      <c r="P50" s="977">
        <v>0</v>
      </c>
      <c r="Q50" s="977">
        <v>0</v>
      </c>
      <c r="R50" s="978">
        <f t="shared" si="8"/>
        <v>0</v>
      </c>
      <c r="S50" s="985">
        <v>0</v>
      </c>
      <c r="T50" s="984">
        <v>900</v>
      </c>
      <c r="U50" s="1130">
        <f t="shared" si="9"/>
        <v>900</v>
      </c>
      <c r="V50" s="1131">
        <f t="shared" si="10"/>
        <v>0</v>
      </c>
      <c r="W50" s="983">
        <f t="shared" si="11"/>
        <v>900</v>
      </c>
      <c r="X50" s="979"/>
      <c r="Y50" s="974"/>
      <c r="AA50" s="1024">
        <v>0</v>
      </c>
    </row>
    <row r="51" spans="1:27" ht="30.75" hidden="1" customHeight="1">
      <c r="A51" s="973">
        <f t="shared" si="13"/>
        <v>44</v>
      </c>
      <c r="B51" s="988" t="s">
        <v>11</v>
      </c>
      <c r="C51" s="989" t="s">
        <v>202</v>
      </c>
      <c r="D51" s="990" t="s">
        <v>6</v>
      </c>
      <c r="E51" s="1000" t="s">
        <v>158</v>
      </c>
      <c r="F51" s="975">
        <v>1</v>
      </c>
      <c r="G51" s="1003" t="s">
        <v>98</v>
      </c>
      <c r="H51" s="1004" t="s">
        <v>97</v>
      </c>
      <c r="I51" s="1126">
        <v>4310</v>
      </c>
      <c r="J51" s="1128">
        <v>0</v>
      </c>
      <c r="K51" s="983">
        <f t="shared" si="7"/>
        <v>4310</v>
      </c>
      <c r="L51" s="982">
        <v>1500</v>
      </c>
      <c r="M51" s="986">
        <v>0</v>
      </c>
      <c r="N51" s="983">
        <f t="shared" si="12"/>
        <v>1500</v>
      </c>
      <c r="O51" s="976">
        <v>0</v>
      </c>
      <c r="P51" s="977">
        <v>0</v>
      </c>
      <c r="Q51" s="977">
        <v>0</v>
      </c>
      <c r="R51" s="978">
        <f t="shared" si="8"/>
        <v>0</v>
      </c>
      <c r="S51" s="982">
        <v>800</v>
      </c>
      <c r="T51" s="984">
        <f>200</f>
        <v>200</v>
      </c>
      <c r="U51" s="1130">
        <f t="shared" si="9"/>
        <v>1000</v>
      </c>
      <c r="V51" s="1131">
        <f t="shared" si="10"/>
        <v>0</v>
      </c>
      <c r="W51" s="983">
        <f t="shared" si="11"/>
        <v>1000</v>
      </c>
      <c r="X51" s="979"/>
      <c r="Y51" s="974"/>
      <c r="AA51" s="1024">
        <v>0</v>
      </c>
    </row>
    <row r="52" spans="1:27" ht="24" hidden="1" customHeight="1">
      <c r="A52" s="973">
        <f t="shared" si="13"/>
        <v>45</v>
      </c>
      <c r="B52" s="1010" t="s">
        <v>11</v>
      </c>
      <c r="C52" s="989" t="s">
        <v>203</v>
      </c>
      <c r="D52" s="1011" t="s">
        <v>20</v>
      </c>
      <c r="E52" s="1008" t="s">
        <v>118</v>
      </c>
      <c r="F52" s="975">
        <v>1</v>
      </c>
      <c r="G52" s="1003" t="s">
        <v>98</v>
      </c>
      <c r="H52" s="1004" t="s">
        <v>97</v>
      </c>
      <c r="I52" s="1126">
        <v>1000</v>
      </c>
      <c r="J52" s="1128">
        <v>0</v>
      </c>
      <c r="K52" s="983">
        <f>SUM(I52:J52)</f>
        <v>1000</v>
      </c>
      <c r="L52" s="982">
        <v>300</v>
      </c>
      <c r="M52" s="986">
        <v>0</v>
      </c>
      <c r="N52" s="983">
        <f>L52+M52</f>
        <v>300</v>
      </c>
      <c r="O52" s="976">
        <v>0</v>
      </c>
      <c r="P52" s="977">
        <v>0</v>
      </c>
      <c r="Q52" s="977">
        <v>0</v>
      </c>
      <c r="R52" s="978">
        <f>SUM(O52:Q52)</f>
        <v>0</v>
      </c>
      <c r="S52" s="985">
        <v>0</v>
      </c>
      <c r="T52" s="984">
        <v>700</v>
      </c>
      <c r="U52" s="1130">
        <f>S52+T52</f>
        <v>700</v>
      </c>
      <c r="V52" s="1131">
        <f>J52-P52</f>
        <v>0</v>
      </c>
      <c r="W52" s="983">
        <f>U52+V52</f>
        <v>700</v>
      </c>
      <c r="X52" s="979"/>
      <c r="Y52" s="974"/>
      <c r="AA52" s="1024">
        <v>0</v>
      </c>
    </row>
    <row r="53" spans="1:27" ht="29.25" hidden="1" customHeight="1">
      <c r="A53" s="973">
        <f t="shared" si="13"/>
        <v>46</v>
      </c>
      <c r="B53" s="988" t="s">
        <v>29</v>
      </c>
      <c r="C53" s="989" t="s">
        <v>34</v>
      </c>
      <c r="D53" s="1012" t="s">
        <v>19</v>
      </c>
      <c r="E53" s="1013" t="s">
        <v>50</v>
      </c>
      <c r="F53" s="975">
        <v>1</v>
      </c>
      <c r="G53" s="1003" t="s">
        <v>505</v>
      </c>
      <c r="H53" s="1004" t="s">
        <v>506</v>
      </c>
      <c r="I53" s="1126">
        <v>250000</v>
      </c>
      <c r="J53" s="1128">
        <v>0</v>
      </c>
      <c r="K53" s="983">
        <f>I53</f>
        <v>250000</v>
      </c>
      <c r="L53" s="982">
        <v>50865.66</v>
      </c>
      <c r="M53" s="986">
        <v>0</v>
      </c>
      <c r="N53" s="983">
        <f t="shared" si="12"/>
        <v>50865.66</v>
      </c>
      <c r="O53" s="982">
        <f>23000+21000</f>
        <v>44000</v>
      </c>
      <c r="P53" s="977">
        <v>0</v>
      </c>
      <c r="Q53" s="977">
        <v>0</v>
      </c>
      <c r="R53" s="983">
        <f t="shared" si="8"/>
        <v>44000</v>
      </c>
      <c r="S53" s="982">
        <v>4000</v>
      </c>
      <c r="T53" s="986">
        <v>30000</v>
      </c>
      <c r="U53" s="1130">
        <f t="shared" si="9"/>
        <v>34000</v>
      </c>
      <c r="V53" s="1131">
        <f t="shared" si="10"/>
        <v>0</v>
      </c>
      <c r="W53" s="983">
        <f t="shared" si="11"/>
        <v>34000</v>
      </c>
      <c r="X53" s="979"/>
      <c r="Y53" s="974"/>
      <c r="AA53" s="1024">
        <v>0</v>
      </c>
    </row>
    <row r="54" spans="1:27" ht="30" hidden="1" customHeight="1">
      <c r="A54" s="973">
        <f t="shared" si="13"/>
        <v>47</v>
      </c>
      <c r="B54" s="988" t="s">
        <v>11</v>
      </c>
      <c r="C54" s="989" t="s">
        <v>445</v>
      </c>
      <c r="D54" s="990" t="s">
        <v>20</v>
      </c>
      <c r="E54" s="1008" t="s">
        <v>389</v>
      </c>
      <c r="F54" s="975">
        <v>1</v>
      </c>
      <c r="G54" s="1003" t="s">
        <v>35</v>
      </c>
      <c r="H54" s="1004" t="s">
        <v>35</v>
      </c>
      <c r="I54" s="1126">
        <v>8914</v>
      </c>
      <c r="J54" s="1128">
        <v>0</v>
      </c>
      <c r="K54" s="983">
        <f t="shared" si="7"/>
        <v>8914</v>
      </c>
      <c r="L54" s="982">
        <v>8000</v>
      </c>
      <c r="M54" s="986">
        <v>0</v>
      </c>
      <c r="N54" s="983">
        <f t="shared" si="12"/>
        <v>8000</v>
      </c>
      <c r="O54" s="982">
        <f>I54-3396.86</f>
        <v>5517.1399999999994</v>
      </c>
      <c r="P54" s="977">
        <v>0</v>
      </c>
      <c r="Q54" s="977">
        <v>0</v>
      </c>
      <c r="R54" s="983">
        <f t="shared" si="8"/>
        <v>5517.1399999999994</v>
      </c>
      <c r="S54" s="982">
        <v>3396</v>
      </c>
      <c r="T54" s="986">
        <v>0</v>
      </c>
      <c r="U54" s="1130">
        <f t="shared" ref="U54:U59" si="14">SUM(S54:T54)</f>
        <v>3396</v>
      </c>
      <c r="V54" s="1131">
        <f t="shared" ref="V54:V59" si="15">J54-P54</f>
        <v>0</v>
      </c>
      <c r="W54" s="983">
        <f t="shared" si="11"/>
        <v>3396</v>
      </c>
      <c r="X54" s="979"/>
      <c r="Y54" s="974"/>
      <c r="AA54" s="1024">
        <v>0</v>
      </c>
    </row>
    <row r="55" spans="1:27" ht="28.5" hidden="1" customHeight="1">
      <c r="A55" s="973">
        <f t="shared" si="13"/>
        <v>48</v>
      </c>
      <c r="B55" s="988" t="s">
        <v>11</v>
      </c>
      <c r="C55" s="989" t="s">
        <v>446</v>
      </c>
      <c r="D55" s="990" t="s">
        <v>20</v>
      </c>
      <c r="E55" s="1008" t="s">
        <v>390</v>
      </c>
      <c r="F55" s="975">
        <v>1</v>
      </c>
      <c r="G55" s="1003" t="s">
        <v>35</v>
      </c>
      <c r="H55" s="1004" t="s">
        <v>35</v>
      </c>
      <c r="I55" s="1126">
        <v>3790.59</v>
      </c>
      <c r="J55" s="1128">
        <v>0</v>
      </c>
      <c r="K55" s="983">
        <f t="shared" si="7"/>
        <v>3790.59</v>
      </c>
      <c r="L55" s="982">
        <v>3790.59</v>
      </c>
      <c r="M55" s="986">
        <v>0</v>
      </c>
      <c r="N55" s="983">
        <f t="shared" si="12"/>
        <v>3790.59</v>
      </c>
      <c r="O55" s="982">
        <f>L55-S55</f>
        <v>3788.09</v>
      </c>
      <c r="P55" s="977">
        <v>0</v>
      </c>
      <c r="Q55" s="977">
        <v>0</v>
      </c>
      <c r="R55" s="983">
        <f t="shared" si="8"/>
        <v>3788.09</v>
      </c>
      <c r="S55" s="982">
        <v>2.5</v>
      </c>
      <c r="T55" s="986">
        <v>0</v>
      </c>
      <c r="U55" s="1130">
        <f t="shared" si="14"/>
        <v>2.5</v>
      </c>
      <c r="V55" s="1131">
        <f t="shared" si="15"/>
        <v>0</v>
      </c>
      <c r="W55" s="983">
        <f t="shared" si="11"/>
        <v>2.5</v>
      </c>
      <c r="X55" s="979"/>
      <c r="Y55" s="974"/>
      <c r="AA55" s="1024">
        <v>0</v>
      </c>
    </row>
    <row r="56" spans="1:27" ht="27" hidden="1" customHeight="1">
      <c r="A56" s="973">
        <f t="shared" si="13"/>
        <v>49</v>
      </c>
      <c r="B56" s="988" t="s">
        <v>11</v>
      </c>
      <c r="C56" s="989" t="s">
        <v>53</v>
      </c>
      <c r="D56" s="990" t="s">
        <v>6</v>
      </c>
      <c r="E56" s="1008" t="s">
        <v>391</v>
      </c>
      <c r="F56" s="975">
        <v>1</v>
      </c>
      <c r="G56" s="1003" t="s">
        <v>35</v>
      </c>
      <c r="H56" s="1004" t="s">
        <v>35</v>
      </c>
      <c r="I56" s="1126">
        <v>4910</v>
      </c>
      <c r="J56" s="1128">
        <v>0</v>
      </c>
      <c r="K56" s="983">
        <f t="shared" si="7"/>
        <v>4910</v>
      </c>
      <c r="L56" s="982">
        <v>4910</v>
      </c>
      <c r="M56" s="986">
        <v>0</v>
      </c>
      <c r="N56" s="983">
        <f t="shared" si="12"/>
        <v>4910</v>
      </c>
      <c r="O56" s="982">
        <f>L56-S56</f>
        <v>4908.7</v>
      </c>
      <c r="P56" s="977">
        <v>0</v>
      </c>
      <c r="Q56" s="977">
        <v>0</v>
      </c>
      <c r="R56" s="983">
        <f t="shared" si="8"/>
        <v>4908.7</v>
      </c>
      <c r="S56" s="982">
        <v>1.3</v>
      </c>
      <c r="T56" s="986">
        <v>0</v>
      </c>
      <c r="U56" s="1130">
        <f t="shared" si="14"/>
        <v>1.3</v>
      </c>
      <c r="V56" s="1131">
        <f t="shared" si="15"/>
        <v>0</v>
      </c>
      <c r="W56" s="983">
        <f t="shared" si="11"/>
        <v>1.3</v>
      </c>
      <c r="X56" s="979"/>
      <c r="Y56" s="974"/>
      <c r="AA56" s="1024">
        <v>0</v>
      </c>
    </row>
    <row r="57" spans="1:27" ht="45" hidden="1" customHeight="1">
      <c r="A57" s="973">
        <f t="shared" si="13"/>
        <v>50</v>
      </c>
      <c r="B57" s="988" t="s">
        <v>11</v>
      </c>
      <c r="C57" s="989" t="s">
        <v>54</v>
      </c>
      <c r="D57" s="990" t="s">
        <v>6</v>
      </c>
      <c r="E57" s="1008" t="s">
        <v>671</v>
      </c>
      <c r="F57" s="975">
        <v>1</v>
      </c>
      <c r="G57" s="1003" t="s">
        <v>35</v>
      </c>
      <c r="H57" s="1004" t="s">
        <v>35</v>
      </c>
      <c r="I57" s="1126">
        <v>4755</v>
      </c>
      <c r="J57" s="1128">
        <v>0</v>
      </c>
      <c r="K57" s="983">
        <f t="shared" si="7"/>
        <v>4755</v>
      </c>
      <c r="L57" s="982">
        <v>4755</v>
      </c>
      <c r="M57" s="986">
        <v>0</v>
      </c>
      <c r="N57" s="983">
        <f t="shared" si="12"/>
        <v>4755</v>
      </c>
      <c r="O57" s="982">
        <f>L57-S57</f>
        <v>4748.1000000000004</v>
      </c>
      <c r="P57" s="977">
        <v>0</v>
      </c>
      <c r="Q57" s="977">
        <v>0</v>
      </c>
      <c r="R57" s="983">
        <f t="shared" si="8"/>
        <v>4748.1000000000004</v>
      </c>
      <c r="S57" s="982">
        <v>6.9</v>
      </c>
      <c r="T57" s="986">
        <v>0</v>
      </c>
      <c r="U57" s="1130">
        <f t="shared" si="14"/>
        <v>6.9</v>
      </c>
      <c r="V57" s="1131">
        <f t="shared" si="15"/>
        <v>0</v>
      </c>
      <c r="W57" s="983">
        <f t="shared" si="11"/>
        <v>6.9</v>
      </c>
      <c r="X57" s="979"/>
      <c r="Y57" s="974"/>
      <c r="AA57" s="1024">
        <v>0</v>
      </c>
    </row>
    <row r="58" spans="1:27" ht="26.25" hidden="1" customHeight="1">
      <c r="A58" s="973">
        <f t="shared" si="13"/>
        <v>51</v>
      </c>
      <c r="B58" s="988" t="s">
        <v>11</v>
      </c>
      <c r="C58" s="989" t="s">
        <v>55</v>
      </c>
      <c r="D58" s="990" t="s">
        <v>6</v>
      </c>
      <c r="E58" s="1008" t="s">
        <v>392</v>
      </c>
      <c r="F58" s="975">
        <v>1</v>
      </c>
      <c r="G58" s="1003" t="s">
        <v>35</v>
      </c>
      <c r="H58" s="1004" t="s">
        <v>35</v>
      </c>
      <c r="I58" s="1126">
        <v>3200</v>
      </c>
      <c r="J58" s="1128">
        <v>0</v>
      </c>
      <c r="K58" s="983">
        <f t="shared" si="7"/>
        <v>3200</v>
      </c>
      <c r="L58" s="982">
        <v>3200</v>
      </c>
      <c r="M58" s="986">
        <v>0</v>
      </c>
      <c r="N58" s="983">
        <f t="shared" si="12"/>
        <v>3200</v>
      </c>
      <c r="O58" s="982">
        <f>L58-S58</f>
        <v>3198.5</v>
      </c>
      <c r="P58" s="977">
        <v>0</v>
      </c>
      <c r="Q58" s="977">
        <v>0</v>
      </c>
      <c r="R58" s="983">
        <f t="shared" si="8"/>
        <v>3198.5</v>
      </c>
      <c r="S58" s="982">
        <v>1.5</v>
      </c>
      <c r="T58" s="986">
        <v>0</v>
      </c>
      <c r="U58" s="1130">
        <f t="shared" si="14"/>
        <v>1.5</v>
      </c>
      <c r="V58" s="1131">
        <f t="shared" si="15"/>
        <v>0</v>
      </c>
      <c r="W58" s="983">
        <f t="shared" si="11"/>
        <v>1.5</v>
      </c>
      <c r="X58" s="979"/>
      <c r="Y58" s="974"/>
      <c r="AA58" s="1024">
        <v>0</v>
      </c>
    </row>
    <row r="59" spans="1:27" ht="38.25" hidden="1" customHeight="1">
      <c r="A59" s="973">
        <f t="shared" si="13"/>
        <v>52</v>
      </c>
      <c r="B59" s="988" t="s">
        <v>11</v>
      </c>
      <c r="C59" s="989" t="s">
        <v>56</v>
      </c>
      <c r="D59" s="1012" t="s">
        <v>9</v>
      </c>
      <c r="E59" s="1008" t="s">
        <v>393</v>
      </c>
      <c r="F59" s="975">
        <v>1</v>
      </c>
      <c r="G59" s="1003" t="s">
        <v>35</v>
      </c>
      <c r="H59" s="1004" t="s">
        <v>35</v>
      </c>
      <c r="I59" s="1126">
        <v>3284.9</v>
      </c>
      <c r="J59" s="1128">
        <v>0</v>
      </c>
      <c r="K59" s="983">
        <f t="shared" si="7"/>
        <v>3284.9</v>
      </c>
      <c r="L59" s="982">
        <v>3284.9</v>
      </c>
      <c r="M59" s="986">
        <v>0</v>
      </c>
      <c r="N59" s="983">
        <f t="shared" si="12"/>
        <v>3284.9</v>
      </c>
      <c r="O59" s="982">
        <f>L59-S59</f>
        <v>3183.39</v>
      </c>
      <c r="P59" s="977">
        <v>0</v>
      </c>
      <c r="Q59" s="977">
        <v>0</v>
      </c>
      <c r="R59" s="983">
        <f t="shared" si="8"/>
        <v>3183.39</v>
      </c>
      <c r="S59" s="982">
        <v>101.51</v>
      </c>
      <c r="T59" s="986">
        <v>0</v>
      </c>
      <c r="U59" s="1130">
        <f t="shared" si="14"/>
        <v>101.51</v>
      </c>
      <c r="V59" s="1131">
        <f t="shared" si="15"/>
        <v>0</v>
      </c>
      <c r="W59" s="983">
        <f t="shared" si="11"/>
        <v>101.51</v>
      </c>
      <c r="X59" s="979"/>
      <c r="Y59" s="974"/>
      <c r="AA59" s="1024">
        <v>0</v>
      </c>
    </row>
    <row r="60" spans="1:27" ht="30" hidden="1" customHeight="1">
      <c r="A60" s="973">
        <f>A59+1</f>
        <v>53</v>
      </c>
      <c r="B60" s="988" t="s">
        <v>11</v>
      </c>
      <c r="C60" s="989" t="s">
        <v>447</v>
      </c>
      <c r="D60" s="990" t="s">
        <v>14</v>
      </c>
      <c r="E60" s="1014" t="s">
        <v>140</v>
      </c>
      <c r="F60" s="975">
        <v>1</v>
      </c>
      <c r="G60" s="1015" t="s">
        <v>98</v>
      </c>
      <c r="H60" s="1016" t="s">
        <v>98</v>
      </c>
      <c r="I60" s="1126">
        <v>500</v>
      </c>
      <c r="J60" s="1128">
        <v>0</v>
      </c>
      <c r="K60" s="983">
        <f>SUM(I60:J60)</f>
        <v>500</v>
      </c>
      <c r="L60" s="976">
        <v>0</v>
      </c>
      <c r="M60" s="977">
        <v>0</v>
      </c>
      <c r="N60" s="978">
        <v>0</v>
      </c>
      <c r="O60" s="976">
        <v>0</v>
      </c>
      <c r="P60" s="977">
        <v>0</v>
      </c>
      <c r="Q60" s="977">
        <v>0</v>
      </c>
      <c r="R60" s="978">
        <v>0</v>
      </c>
      <c r="S60" s="982">
        <v>500</v>
      </c>
      <c r="T60" s="986">
        <v>0</v>
      </c>
      <c r="U60" s="1130">
        <f>SUM(S60:T60)</f>
        <v>500</v>
      </c>
      <c r="V60" s="1131">
        <v>0</v>
      </c>
      <c r="W60" s="983">
        <f>U60+V60</f>
        <v>500</v>
      </c>
      <c r="X60" s="979"/>
      <c r="Y60" s="980"/>
      <c r="AA60" s="1024">
        <v>0</v>
      </c>
    </row>
    <row r="61" spans="1:27" ht="27.75" hidden="1" customHeight="1">
      <c r="A61" s="973">
        <f>A60+1</f>
        <v>54</v>
      </c>
      <c r="B61" s="988" t="s">
        <v>11</v>
      </c>
      <c r="C61" s="989" t="s">
        <v>448</v>
      </c>
      <c r="D61" s="990" t="s">
        <v>14</v>
      </c>
      <c r="E61" s="991" t="s">
        <v>394</v>
      </c>
      <c r="F61" s="975">
        <v>1</v>
      </c>
      <c r="G61" s="1015" t="s">
        <v>98</v>
      </c>
      <c r="H61" s="1016" t="s">
        <v>98</v>
      </c>
      <c r="I61" s="1126">
        <v>545</v>
      </c>
      <c r="J61" s="1128">
        <v>0</v>
      </c>
      <c r="K61" s="983">
        <f>SUM(I61:J61)</f>
        <v>545</v>
      </c>
      <c r="L61" s="976">
        <v>0</v>
      </c>
      <c r="M61" s="977">
        <v>0</v>
      </c>
      <c r="N61" s="978">
        <v>0</v>
      </c>
      <c r="O61" s="976">
        <v>0</v>
      </c>
      <c r="P61" s="977">
        <v>0</v>
      </c>
      <c r="Q61" s="977">
        <v>0</v>
      </c>
      <c r="R61" s="978">
        <v>0</v>
      </c>
      <c r="S61" s="982">
        <v>545</v>
      </c>
      <c r="T61" s="986">
        <v>0</v>
      </c>
      <c r="U61" s="1130">
        <f>SUM(S61:T61)</f>
        <v>545</v>
      </c>
      <c r="V61" s="1131">
        <v>0</v>
      </c>
      <c r="W61" s="983">
        <f>U61+V61</f>
        <v>545</v>
      </c>
      <c r="X61" s="979"/>
      <c r="Y61" s="980"/>
      <c r="AA61" s="1024">
        <v>0</v>
      </c>
    </row>
    <row r="62" spans="1:27" ht="30" hidden="1" customHeight="1">
      <c r="A62" s="973">
        <f>A61+1</f>
        <v>55</v>
      </c>
      <c r="B62" s="988" t="s">
        <v>11</v>
      </c>
      <c r="C62" s="989" t="s">
        <v>647</v>
      </c>
      <c r="D62" s="990" t="s">
        <v>6</v>
      </c>
      <c r="E62" s="1007" t="s">
        <v>332</v>
      </c>
      <c r="F62" s="975">
        <v>1</v>
      </c>
      <c r="G62" s="1015" t="s">
        <v>369</v>
      </c>
      <c r="H62" s="1016" t="s">
        <v>415</v>
      </c>
      <c r="I62" s="1126">
        <v>4996.49</v>
      </c>
      <c r="J62" s="1128">
        <v>0</v>
      </c>
      <c r="K62" s="983">
        <f t="shared" ref="K62:K82" si="16">SUM(I62:J62)</f>
        <v>4996.49</v>
      </c>
      <c r="L62" s="976">
        <v>0</v>
      </c>
      <c r="M62" s="977">
        <v>0</v>
      </c>
      <c r="N62" s="978">
        <v>0</v>
      </c>
      <c r="O62" s="976">
        <v>0</v>
      </c>
      <c r="P62" s="977">
        <v>0</v>
      </c>
      <c r="Q62" s="977">
        <v>0</v>
      </c>
      <c r="R62" s="978">
        <v>0</v>
      </c>
      <c r="S62" s="976">
        <v>0</v>
      </c>
      <c r="T62" s="984">
        <v>800</v>
      </c>
      <c r="U62" s="1130">
        <f>S62+T62</f>
        <v>800</v>
      </c>
      <c r="V62" s="1131">
        <v>0</v>
      </c>
      <c r="W62" s="983">
        <f>U62+V62</f>
        <v>800</v>
      </c>
      <c r="X62" s="979" t="s">
        <v>30</v>
      </c>
      <c r="Y62" s="980"/>
      <c r="AA62" s="1024">
        <v>0</v>
      </c>
    </row>
    <row r="63" spans="1:27" ht="33.75" hidden="1" customHeight="1">
      <c r="A63" s="973">
        <f t="shared" ref="A63:A81" si="17">A62+1</f>
        <v>56</v>
      </c>
      <c r="B63" s="988" t="s">
        <v>11</v>
      </c>
      <c r="C63" s="989" t="s">
        <v>648</v>
      </c>
      <c r="D63" s="990" t="s">
        <v>6</v>
      </c>
      <c r="E63" s="1007" t="s">
        <v>672</v>
      </c>
      <c r="F63" s="975">
        <v>1</v>
      </c>
      <c r="G63" s="1015" t="s">
        <v>369</v>
      </c>
      <c r="H63" s="1016" t="s">
        <v>438</v>
      </c>
      <c r="I63" s="1126">
        <v>7491.69</v>
      </c>
      <c r="J63" s="1128">
        <v>0</v>
      </c>
      <c r="K63" s="983">
        <f t="shared" si="16"/>
        <v>7491.69</v>
      </c>
      <c r="L63" s="976">
        <v>0</v>
      </c>
      <c r="M63" s="977">
        <v>0</v>
      </c>
      <c r="N63" s="978">
        <v>0</v>
      </c>
      <c r="O63" s="976">
        <v>0</v>
      </c>
      <c r="P63" s="977">
        <v>0</v>
      </c>
      <c r="Q63" s="977">
        <v>0</v>
      </c>
      <c r="R63" s="978">
        <v>0</v>
      </c>
      <c r="S63" s="976">
        <v>0</v>
      </c>
      <c r="T63" s="984">
        <v>1000</v>
      </c>
      <c r="U63" s="1130">
        <f>S63+T63</f>
        <v>1000</v>
      </c>
      <c r="V63" s="1131">
        <v>0</v>
      </c>
      <c r="W63" s="983">
        <f>U63+V63</f>
        <v>1000</v>
      </c>
      <c r="X63" s="979" t="s">
        <v>30</v>
      </c>
      <c r="Y63" s="980"/>
      <c r="AA63" s="1024">
        <v>0</v>
      </c>
    </row>
    <row r="64" spans="1:27" ht="30.75" hidden="1" customHeight="1">
      <c r="A64" s="973">
        <f t="shared" si="17"/>
        <v>57</v>
      </c>
      <c r="B64" s="988" t="s">
        <v>11</v>
      </c>
      <c r="C64" s="989" t="s">
        <v>649</v>
      </c>
      <c r="D64" s="990" t="s">
        <v>6</v>
      </c>
      <c r="E64" s="1007" t="s">
        <v>333</v>
      </c>
      <c r="F64" s="975">
        <v>1</v>
      </c>
      <c r="G64" s="1015" t="s">
        <v>369</v>
      </c>
      <c r="H64" s="1016" t="s">
        <v>415</v>
      </c>
      <c r="I64" s="1126">
        <v>4998.8900000000003</v>
      </c>
      <c r="J64" s="1128">
        <v>0</v>
      </c>
      <c r="K64" s="983">
        <f t="shared" si="16"/>
        <v>4998.8900000000003</v>
      </c>
      <c r="L64" s="976">
        <v>0</v>
      </c>
      <c r="M64" s="977">
        <v>0</v>
      </c>
      <c r="N64" s="978">
        <v>0</v>
      </c>
      <c r="O64" s="976">
        <v>0</v>
      </c>
      <c r="P64" s="977">
        <v>0</v>
      </c>
      <c r="Q64" s="977">
        <v>0</v>
      </c>
      <c r="R64" s="978">
        <v>0</v>
      </c>
      <c r="S64" s="976">
        <v>0</v>
      </c>
      <c r="T64" s="984">
        <f>800</f>
        <v>800</v>
      </c>
      <c r="U64" s="1130">
        <f t="shared" ref="U64:U82" si="18">S64+T64</f>
        <v>800</v>
      </c>
      <c r="V64" s="1131">
        <v>0</v>
      </c>
      <c r="W64" s="983">
        <f t="shared" ref="W64:W82" si="19">U64+V64</f>
        <v>800</v>
      </c>
      <c r="X64" s="979" t="s">
        <v>30</v>
      </c>
      <c r="Y64" s="980"/>
      <c r="AA64" s="1024">
        <v>0</v>
      </c>
    </row>
    <row r="65" spans="1:27" ht="33" hidden="1" customHeight="1">
      <c r="A65" s="973">
        <f t="shared" si="17"/>
        <v>58</v>
      </c>
      <c r="B65" s="988" t="s">
        <v>11</v>
      </c>
      <c r="C65" s="989" t="s">
        <v>650</v>
      </c>
      <c r="D65" s="990" t="s">
        <v>6</v>
      </c>
      <c r="E65" s="1007" t="s">
        <v>411</v>
      </c>
      <c r="F65" s="975">
        <v>1</v>
      </c>
      <c r="G65" s="1015" t="s">
        <v>369</v>
      </c>
      <c r="H65" s="1016" t="s">
        <v>415</v>
      </c>
      <c r="I65" s="1126">
        <v>4329.7</v>
      </c>
      <c r="J65" s="1128">
        <v>0</v>
      </c>
      <c r="K65" s="983">
        <f t="shared" si="16"/>
        <v>4329.7</v>
      </c>
      <c r="L65" s="976">
        <v>0</v>
      </c>
      <c r="M65" s="977">
        <v>0</v>
      </c>
      <c r="N65" s="978">
        <v>0</v>
      </c>
      <c r="O65" s="976">
        <v>0</v>
      </c>
      <c r="P65" s="977">
        <v>0</v>
      </c>
      <c r="Q65" s="977">
        <v>0</v>
      </c>
      <c r="R65" s="978">
        <v>0</v>
      </c>
      <c r="S65" s="976">
        <v>0</v>
      </c>
      <c r="T65" s="984">
        <v>800</v>
      </c>
      <c r="U65" s="1130">
        <f t="shared" si="18"/>
        <v>800</v>
      </c>
      <c r="V65" s="1131">
        <v>0</v>
      </c>
      <c r="W65" s="983">
        <f t="shared" si="19"/>
        <v>800</v>
      </c>
      <c r="X65" s="979" t="s">
        <v>30</v>
      </c>
      <c r="Y65" s="980"/>
      <c r="AA65" s="1024">
        <v>0</v>
      </c>
    </row>
    <row r="66" spans="1:27" ht="39.75" hidden="1" customHeight="1">
      <c r="A66" s="973">
        <f t="shared" si="17"/>
        <v>59</v>
      </c>
      <c r="B66" s="988" t="s">
        <v>11</v>
      </c>
      <c r="C66" s="989" t="s">
        <v>651</v>
      </c>
      <c r="D66" s="990" t="s">
        <v>6</v>
      </c>
      <c r="E66" s="1007" t="s">
        <v>410</v>
      </c>
      <c r="F66" s="975">
        <v>1</v>
      </c>
      <c r="G66" s="1015" t="s">
        <v>369</v>
      </c>
      <c r="H66" s="1016" t="s">
        <v>415</v>
      </c>
      <c r="I66" s="1126">
        <v>4329.7</v>
      </c>
      <c r="J66" s="1128">
        <v>0</v>
      </c>
      <c r="K66" s="983">
        <f t="shared" si="16"/>
        <v>4329.7</v>
      </c>
      <c r="L66" s="976">
        <v>0</v>
      </c>
      <c r="M66" s="977">
        <v>0</v>
      </c>
      <c r="N66" s="978">
        <v>0</v>
      </c>
      <c r="O66" s="976">
        <v>0</v>
      </c>
      <c r="P66" s="977">
        <v>0</v>
      </c>
      <c r="Q66" s="977">
        <v>0</v>
      </c>
      <c r="R66" s="978">
        <v>0</v>
      </c>
      <c r="S66" s="976">
        <v>0</v>
      </c>
      <c r="T66" s="984">
        <v>800</v>
      </c>
      <c r="U66" s="1130">
        <f t="shared" si="18"/>
        <v>800</v>
      </c>
      <c r="V66" s="1131">
        <v>0</v>
      </c>
      <c r="W66" s="983">
        <f t="shared" si="19"/>
        <v>800</v>
      </c>
      <c r="X66" s="979" t="s">
        <v>30</v>
      </c>
      <c r="Y66" s="980"/>
      <c r="AA66" s="1024">
        <v>0</v>
      </c>
    </row>
    <row r="67" spans="1:27" ht="33.75" hidden="1" customHeight="1">
      <c r="A67" s="973">
        <f t="shared" si="17"/>
        <v>60</v>
      </c>
      <c r="B67" s="988" t="s">
        <v>11</v>
      </c>
      <c r="C67" s="989" t="s">
        <v>652</v>
      </c>
      <c r="D67" s="990" t="s">
        <v>6</v>
      </c>
      <c r="E67" s="1007" t="s">
        <v>334</v>
      </c>
      <c r="F67" s="975">
        <v>1</v>
      </c>
      <c r="G67" s="1015" t="s">
        <v>369</v>
      </c>
      <c r="H67" s="1016" t="s">
        <v>415</v>
      </c>
      <c r="I67" s="1126">
        <v>4890</v>
      </c>
      <c r="J67" s="1128">
        <v>0</v>
      </c>
      <c r="K67" s="983">
        <f t="shared" si="16"/>
        <v>4890</v>
      </c>
      <c r="L67" s="976">
        <v>0</v>
      </c>
      <c r="M67" s="977">
        <v>0</v>
      </c>
      <c r="N67" s="978">
        <v>0</v>
      </c>
      <c r="O67" s="976">
        <v>0</v>
      </c>
      <c r="P67" s="977">
        <v>0</v>
      </c>
      <c r="Q67" s="977">
        <v>0</v>
      </c>
      <c r="R67" s="978">
        <v>0</v>
      </c>
      <c r="S67" s="976">
        <v>0</v>
      </c>
      <c r="T67" s="984">
        <v>800</v>
      </c>
      <c r="U67" s="1130">
        <f t="shared" si="18"/>
        <v>800</v>
      </c>
      <c r="V67" s="1131">
        <v>0</v>
      </c>
      <c r="W67" s="983">
        <f t="shared" si="19"/>
        <v>800</v>
      </c>
      <c r="X67" s="979" t="s">
        <v>30</v>
      </c>
      <c r="Y67" s="980"/>
      <c r="AA67" s="1024">
        <v>0</v>
      </c>
    </row>
    <row r="68" spans="1:27" ht="30.75" hidden="1" customHeight="1">
      <c r="A68" s="973">
        <f t="shared" si="17"/>
        <v>61</v>
      </c>
      <c r="B68" s="988" t="s">
        <v>11</v>
      </c>
      <c r="C68" s="989" t="s">
        <v>653</v>
      </c>
      <c r="D68" s="990" t="s">
        <v>6</v>
      </c>
      <c r="E68" s="1008" t="s">
        <v>335</v>
      </c>
      <c r="F68" s="975">
        <v>1</v>
      </c>
      <c r="G68" s="1015" t="s">
        <v>369</v>
      </c>
      <c r="H68" s="1016" t="s">
        <v>415</v>
      </c>
      <c r="I68" s="1126">
        <v>4998</v>
      </c>
      <c r="J68" s="1128">
        <v>0</v>
      </c>
      <c r="K68" s="983">
        <f t="shared" si="16"/>
        <v>4998</v>
      </c>
      <c r="L68" s="976">
        <v>0</v>
      </c>
      <c r="M68" s="977">
        <v>0</v>
      </c>
      <c r="N68" s="978">
        <v>0</v>
      </c>
      <c r="O68" s="976">
        <v>0</v>
      </c>
      <c r="P68" s="977">
        <v>0</v>
      </c>
      <c r="Q68" s="977">
        <v>0</v>
      </c>
      <c r="R68" s="978">
        <v>0</v>
      </c>
      <c r="S68" s="976">
        <v>0</v>
      </c>
      <c r="T68" s="984">
        <v>800</v>
      </c>
      <c r="U68" s="1130">
        <f t="shared" si="18"/>
        <v>800</v>
      </c>
      <c r="V68" s="1131">
        <v>0</v>
      </c>
      <c r="W68" s="983">
        <f t="shared" si="19"/>
        <v>800</v>
      </c>
      <c r="X68" s="979" t="s">
        <v>30</v>
      </c>
      <c r="Y68" s="980"/>
      <c r="AA68" s="1024">
        <v>0</v>
      </c>
    </row>
    <row r="69" spans="1:27" ht="30" hidden="1" customHeight="1">
      <c r="A69" s="973">
        <f t="shared" si="17"/>
        <v>62</v>
      </c>
      <c r="B69" s="988" t="s">
        <v>11</v>
      </c>
      <c r="C69" s="989" t="s">
        <v>654</v>
      </c>
      <c r="D69" s="990" t="s">
        <v>6</v>
      </c>
      <c r="E69" s="1008" t="s">
        <v>336</v>
      </c>
      <c r="F69" s="975">
        <v>1</v>
      </c>
      <c r="G69" s="1015" t="s">
        <v>369</v>
      </c>
      <c r="H69" s="1016" t="s">
        <v>415</v>
      </c>
      <c r="I69" s="1126">
        <v>4438.42</v>
      </c>
      <c r="J69" s="1128">
        <v>0</v>
      </c>
      <c r="K69" s="983">
        <f t="shared" si="16"/>
        <v>4438.42</v>
      </c>
      <c r="L69" s="976">
        <v>0</v>
      </c>
      <c r="M69" s="977">
        <v>0</v>
      </c>
      <c r="N69" s="978">
        <v>0</v>
      </c>
      <c r="O69" s="976">
        <v>0</v>
      </c>
      <c r="P69" s="977">
        <v>0</v>
      </c>
      <c r="Q69" s="977">
        <v>0</v>
      </c>
      <c r="R69" s="978">
        <v>0</v>
      </c>
      <c r="S69" s="976">
        <v>0</v>
      </c>
      <c r="T69" s="984">
        <v>800</v>
      </c>
      <c r="U69" s="1130">
        <f t="shared" si="18"/>
        <v>800</v>
      </c>
      <c r="V69" s="1131">
        <v>0</v>
      </c>
      <c r="W69" s="983">
        <f t="shared" si="19"/>
        <v>800</v>
      </c>
      <c r="X69" s="979" t="s">
        <v>30</v>
      </c>
      <c r="Y69" s="980"/>
      <c r="AA69" s="1024">
        <v>0</v>
      </c>
    </row>
    <row r="70" spans="1:27" ht="39.6" hidden="1">
      <c r="A70" s="973">
        <f t="shared" si="17"/>
        <v>63</v>
      </c>
      <c r="B70" s="988" t="s">
        <v>11</v>
      </c>
      <c r="C70" s="989" t="s">
        <v>655</v>
      </c>
      <c r="D70" s="990" t="s">
        <v>6</v>
      </c>
      <c r="E70" s="1008" t="s">
        <v>502</v>
      </c>
      <c r="F70" s="975">
        <v>1</v>
      </c>
      <c r="G70" s="1015" t="s">
        <v>369</v>
      </c>
      <c r="H70" s="1016" t="s">
        <v>415</v>
      </c>
      <c r="I70" s="1126">
        <v>4439.2299999999996</v>
      </c>
      <c r="J70" s="1128">
        <v>0</v>
      </c>
      <c r="K70" s="983">
        <f t="shared" si="16"/>
        <v>4439.2299999999996</v>
      </c>
      <c r="L70" s="976">
        <v>0</v>
      </c>
      <c r="M70" s="977">
        <v>0</v>
      </c>
      <c r="N70" s="978">
        <v>0</v>
      </c>
      <c r="O70" s="976">
        <v>0</v>
      </c>
      <c r="P70" s="977">
        <v>0</v>
      </c>
      <c r="Q70" s="977">
        <v>0</v>
      </c>
      <c r="R70" s="978">
        <v>0</v>
      </c>
      <c r="S70" s="976">
        <v>0</v>
      </c>
      <c r="T70" s="984">
        <v>800</v>
      </c>
      <c r="U70" s="1130">
        <f t="shared" si="18"/>
        <v>800</v>
      </c>
      <c r="V70" s="1131">
        <v>0</v>
      </c>
      <c r="W70" s="983">
        <f t="shared" si="19"/>
        <v>800</v>
      </c>
      <c r="X70" s="979" t="s">
        <v>30</v>
      </c>
      <c r="Y70" s="980"/>
      <c r="AA70" s="1024">
        <v>0</v>
      </c>
    </row>
    <row r="71" spans="1:27" ht="29.25" hidden="1" customHeight="1">
      <c r="A71" s="973">
        <f t="shared" si="17"/>
        <v>64</v>
      </c>
      <c r="B71" s="988" t="s">
        <v>11</v>
      </c>
      <c r="C71" s="989" t="s">
        <v>656</v>
      </c>
      <c r="D71" s="990" t="s">
        <v>6</v>
      </c>
      <c r="E71" s="1008" t="s">
        <v>395</v>
      </c>
      <c r="F71" s="975">
        <v>1</v>
      </c>
      <c r="G71" s="1015" t="s">
        <v>370</v>
      </c>
      <c r="H71" s="1016" t="s">
        <v>438</v>
      </c>
      <c r="I71" s="1126">
        <v>11147</v>
      </c>
      <c r="J71" s="1128">
        <v>0</v>
      </c>
      <c r="K71" s="983">
        <f t="shared" si="16"/>
        <v>11147</v>
      </c>
      <c r="L71" s="976">
        <v>0</v>
      </c>
      <c r="M71" s="977">
        <v>0</v>
      </c>
      <c r="N71" s="978">
        <v>0</v>
      </c>
      <c r="O71" s="976">
        <v>0</v>
      </c>
      <c r="P71" s="977">
        <v>0</v>
      </c>
      <c r="Q71" s="977">
        <v>0</v>
      </c>
      <c r="R71" s="978">
        <v>0</v>
      </c>
      <c r="S71" s="976">
        <v>0</v>
      </c>
      <c r="T71" s="984">
        <v>1500</v>
      </c>
      <c r="U71" s="1130">
        <f t="shared" si="18"/>
        <v>1500</v>
      </c>
      <c r="V71" s="1131">
        <v>0</v>
      </c>
      <c r="W71" s="983">
        <f t="shared" si="19"/>
        <v>1500</v>
      </c>
      <c r="X71" s="979" t="s">
        <v>30</v>
      </c>
      <c r="Y71" s="980"/>
      <c r="AA71" s="1024">
        <v>0</v>
      </c>
    </row>
    <row r="72" spans="1:27" ht="28.5" hidden="1" customHeight="1">
      <c r="A72" s="973">
        <f t="shared" si="17"/>
        <v>65</v>
      </c>
      <c r="B72" s="988" t="s">
        <v>11</v>
      </c>
      <c r="C72" s="989" t="s">
        <v>657</v>
      </c>
      <c r="D72" s="990" t="s">
        <v>6</v>
      </c>
      <c r="E72" s="1007" t="s">
        <v>417</v>
      </c>
      <c r="F72" s="975">
        <v>1</v>
      </c>
      <c r="G72" s="1015" t="s">
        <v>369</v>
      </c>
      <c r="H72" s="1016" t="s">
        <v>415</v>
      </c>
      <c r="I72" s="1126">
        <v>2789.83</v>
      </c>
      <c r="J72" s="1128">
        <v>0</v>
      </c>
      <c r="K72" s="983">
        <f t="shared" si="16"/>
        <v>2789.83</v>
      </c>
      <c r="L72" s="976">
        <v>0</v>
      </c>
      <c r="M72" s="977">
        <v>0</v>
      </c>
      <c r="N72" s="978">
        <v>0</v>
      </c>
      <c r="O72" s="976">
        <v>0</v>
      </c>
      <c r="P72" s="977">
        <v>0</v>
      </c>
      <c r="Q72" s="977">
        <v>0</v>
      </c>
      <c r="R72" s="978">
        <v>0</v>
      </c>
      <c r="S72" s="976">
        <v>0</v>
      </c>
      <c r="T72" s="984">
        <v>700</v>
      </c>
      <c r="U72" s="1130">
        <f t="shared" si="18"/>
        <v>700</v>
      </c>
      <c r="V72" s="1131">
        <v>0</v>
      </c>
      <c r="W72" s="983">
        <f t="shared" si="19"/>
        <v>700</v>
      </c>
      <c r="X72" s="979" t="s">
        <v>30</v>
      </c>
      <c r="Y72" s="980"/>
      <c r="AA72" s="1024">
        <v>0</v>
      </c>
    </row>
    <row r="73" spans="1:27" ht="24.75" hidden="1" customHeight="1">
      <c r="A73" s="973">
        <f t="shared" si="17"/>
        <v>66</v>
      </c>
      <c r="B73" s="988" t="s">
        <v>11</v>
      </c>
      <c r="C73" s="989" t="s">
        <v>658</v>
      </c>
      <c r="D73" s="990" t="s">
        <v>6</v>
      </c>
      <c r="E73" s="1008" t="s">
        <v>337</v>
      </c>
      <c r="F73" s="975">
        <v>1</v>
      </c>
      <c r="G73" s="1015" t="s">
        <v>369</v>
      </c>
      <c r="H73" s="1016" t="s">
        <v>415</v>
      </c>
      <c r="I73" s="1126">
        <v>4995</v>
      </c>
      <c r="J73" s="1128">
        <v>0</v>
      </c>
      <c r="K73" s="983">
        <f t="shared" si="16"/>
        <v>4995</v>
      </c>
      <c r="L73" s="976">
        <v>0</v>
      </c>
      <c r="M73" s="977">
        <v>0</v>
      </c>
      <c r="N73" s="978">
        <v>0</v>
      </c>
      <c r="O73" s="976">
        <v>0</v>
      </c>
      <c r="P73" s="977">
        <v>0</v>
      </c>
      <c r="Q73" s="977">
        <v>0</v>
      </c>
      <c r="R73" s="978">
        <v>0</v>
      </c>
      <c r="S73" s="976">
        <v>0</v>
      </c>
      <c r="T73" s="984">
        <v>800</v>
      </c>
      <c r="U73" s="1130">
        <f t="shared" si="18"/>
        <v>800</v>
      </c>
      <c r="V73" s="1131">
        <v>0</v>
      </c>
      <c r="W73" s="983">
        <f t="shared" si="19"/>
        <v>800</v>
      </c>
      <c r="X73" s="979" t="s">
        <v>30</v>
      </c>
      <c r="Y73" s="980"/>
      <c r="AA73" s="1024">
        <v>0</v>
      </c>
    </row>
    <row r="74" spans="1:27" ht="30" hidden="1" customHeight="1">
      <c r="A74" s="973">
        <f t="shared" si="17"/>
        <v>67</v>
      </c>
      <c r="B74" s="988" t="s">
        <v>11</v>
      </c>
      <c r="C74" s="989" t="s">
        <v>659</v>
      </c>
      <c r="D74" s="990" t="s">
        <v>6</v>
      </c>
      <c r="E74" s="1008" t="s">
        <v>338</v>
      </c>
      <c r="F74" s="975">
        <v>1</v>
      </c>
      <c r="G74" s="1015" t="s">
        <v>369</v>
      </c>
      <c r="H74" s="1016" t="s">
        <v>370</v>
      </c>
      <c r="I74" s="1126">
        <v>2124.0700000000002</v>
      </c>
      <c r="J74" s="1128">
        <v>0</v>
      </c>
      <c r="K74" s="983">
        <f t="shared" si="16"/>
        <v>2124.0700000000002</v>
      </c>
      <c r="L74" s="976">
        <v>0</v>
      </c>
      <c r="M74" s="977">
        <v>0</v>
      </c>
      <c r="N74" s="978">
        <v>0</v>
      </c>
      <c r="O74" s="976">
        <v>0</v>
      </c>
      <c r="P74" s="977">
        <v>0</v>
      </c>
      <c r="Q74" s="977">
        <v>0</v>
      </c>
      <c r="R74" s="978">
        <v>0</v>
      </c>
      <c r="S74" s="976">
        <v>0</v>
      </c>
      <c r="T74" s="984">
        <v>600</v>
      </c>
      <c r="U74" s="1130">
        <f t="shared" si="18"/>
        <v>600</v>
      </c>
      <c r="V74" s="1131">
        <v>0</v>
      </c>
      <c r="W74" s="983">
        <f t="shared" si="19"/>
        <v>600</v>
      </c>
      <c r="X74" s="979" t="s">
        <v>30</v>
      </c>
      <c r="Y74" s="980"/>
      <c r="AA74" s="1024">
        <v>0</v>
      </c>
    </row>
    <row r="75" spans="1:27" ht="31.5" hidden="1" customHeight="1">
      <c r="A75" s="973">
        <f t="shared" si="17"/>
        <v>68</v>
      </c>
      <c r="B75" s="988" t="s">
        <v>11</v>
      </c>
      <c r="C75" s="989" t="s">
        <v>660</v>
      </c>
      <c r="D75" s="990" t="s">
        <v>6</v>
      </c>
      <c r="E75" s="1007" t="s">
        <v>412</v>
      </c>
      <c r="F75" s="975">
        <v>1</v>
      </c>
      <c r="G75" s="1015" t="s">
        <v>369</v>
      </c>
      <c r="H75" s="1016" t="s">
        <v>438</v>
      </c>
      <c r="I75" s="1126">
        <v>5869.05</v>
      </c>
      <c r="J75" s="1128">
        <v>0</v>
      </c>
      <c r="K75" s="983">
        <f t="shared" si="16"/>
        <v>5869.05</v>
      </c>
      <c r="L75" s="976">
        <v>0</v>
      </c>
      <c r="M75" s="977">
        <v>0</v>
      </c>
      <c r="N75" s="978">
        <v>0</v>
      </c>
      <c r="O75" s="976">
        <v>0</v>
      </c>
      <c r="P75" s="977">
        <v>0</v>
      </c>
      <c r="Q75" s="977">
        <v>0</v>
      </c>
      <c r="R75" s="978">
        <v>0</v>
      </c>
      <c r="S75" s="976">
        <v>0</v>
      </c>
      <c r="T75" s="984">
        <f>1000</f>
        <v>1000</v>
      </c>
      <c r="U75" s="1130">
        <f t="shared" si="18"/>
        <v>1000</v>
      </c>
      <c r="V75" s="1131">
        <v>0</v>
      </c>
      <c r="W75" s="983">
        <f t="shared" si="19"/>
        <v>1000</v>
      </c>
      <c r="X75" s="979" t="s">
        <v>30</v>
      </c>
      <c r="Y75" s="980"/>
      <c r="AA75" s="1024">
        <v>0</v>
      </c>
    </row>
    <row r="76" spans="1:27" ht="30" hidden="1" customHeight="1">
      <c r="A76" s="973">
        <f t="shared" si="17"/>
        <v>69</v>
      </c>
      <c r="B76" s="988" t="s">
        <v>11</v>
      </c>
      <c r="C76" s="989" t="s">
        <v>661</v>
      </c>
      <c r="D76" s="990" t="s">
        <v>6</v>
      </c>
      <c r="E76" s="1008" t="s">
        <v>339</v>
      </c>
      <c r="F76" s="975">
        <v>1</v>
      </c>
      <c r="G76" s="1015" t="s">
        <v>369</v>
      </c>
      <c r="H76" s="1016" t="s">
        <v>369</v>
      </c>
      <c r="I76" s="1126">
        <v>643.30999999999995</v>
      </c>
      <c r="J76" s="1128">
        <v>0</v>
      </c>
      <c r="K76" s="983">
        <f t="shared" si="16"/>
        <v>643.30999999999995</v>
      </c>
      <c r="L76" s="976">
        <v>0</v>
      </c>
      <c r="M76" s="977">
        <v>0</v>
      </c>
      <c r="N76" s="978">
        <v>0</v>
      </c>
      <c r="O76" s="976">
        <v>0</v>
      </c>
      <c r="P76" s="977">
        <v>0</v>
      </c>
      <c r="Q76" s="977">
        <v>0</v>
      </c>
      <c r="R76" s="978">
        <v>0</v>
      </c>
      <c r="S76" s="976">
        <v>0</v>
      </c>
      <c r="T76" s="984">
        <v>300</v>
      </c>
      <c r="U76" s="1130">
        <f t="shared" si="18"/>
        <v>300</v>
      </c>
      <c r="V76" s="1131">
        <v>0</v>
      </c>
      <c r="W76" s="983">
        <f t="shared" si="19"/>
        <v>300</v>
      </c>
      <c r="X76" s="979" t="s">
        <v>30</v>
      </c>
      <c r="Y76" s="980"/>
      <c r="AA76" s="1024">
        <v>0</v>
      </c>
    </row>
    <row r="77" spans="1:27" ht="30.75" hidden="1" customHeight="1">
      <c r="A77" s="973">
        <f t="shared" si="17"/>
        <v>70</v>
      </c>
      <c r="B77" s="988" t="s">
        <v>11</v>
      </c>
      <c r="C77" s="989" t="s">
        <v>662</v>
      </c>
      <c r="D77" s="990" t="s">
        <v>6</v>
      </c>
      <c r="E77" s="1008" t="s">
        <v>413</v>
      </c>
      <c r="F77" s="975">
        <v>1</v>
      </c>
      <c r="G77" s="1015" t="s">
        <v>369</v>
      </c>
      <c r="H77" s="1016" t="s">
        <v>370</v>
      </c>
      <c r="I77" s="1126">
        <v>3348.15</v>
      </c>
      <c r="J77" s="1128">
        <v>0</v>
      </c>
      <c r="K77" s="983">
        <f t="shared" si="16"/>
        <v>3348.15</v>
      </c>
      <c r="L77" s="976">
        <v>0</v>
      </c>
      <c r="M77" s="977">
        <v>0</v>
      </c>
      <c r="N77" s="978">
        <v>0</v>
      </c>
      <c r="O77" s="976">
        <v>0</v>
      </c>
      <c r="P77" s="977">
        <v>0</v>
      </c>
      <c r="Q77" s="977">
        <v>0</v>
      </c>
      <c r="R77" s="978">
        <v>0</v>
      </c>
      <c r="S77" s="976">
        <v>0</v>
      </c>
      <c r="T77" s="984">
        <v>700</v>
      </c>
      <c r="U77" s="1130">
        <f t="shared" si="18"/>
        <v>700</v>
      </c>
      <c r="V77" s="1131">
        <v>0</v>
      </c>
      <c r="W77" s="983">
        <f t="shared" si="19"/>
        <v>700</v>
      </c>
      <c r="X77" s="979" t="s">
        <v>30</v>
      </c>
      <c r="Y77" s="980"/>
      <c r="AA77" s="1024">
        <v>0</v>
      </c>
    </row>
    <row r="78" spans="1:27" ht="37.5" hidden="1" customHeight="1">
      <c r="A78" s="973">
        <f t="shared" si="17"/>
        <v>71</v>
      </c>
      <c r="B78" s="988" t="s">
        <v>11</v>
      </c>
      <c r="C78" s="989" t="s">
        <v>663</v>
      </c>
      <c r="D78" s="990" t="s">
        <v>6</v>
      </c>
      <c r="E78" s="1007" t="s">
        <v>416</v>
      </c>
      <c r="F78" s="975">
        <v>1</v>
      </c>
      <c r="G78" s="1015" t="s">
        <v>369</v>
      </c>
      <c r="H78" s="1016" t="s">
        <v>415</v>
      </c>
      <c r="I78" s="1126">
        <v>3975.7</v>
      </c>
      <c r="J78" s="1128">
        <v>0</v>
      </c>
      <c r="K78" s="983">
        <f t="shared" si="16"/>
        <v>3975.7</v>
      </c>
      <c r="L78" s="976">
        <v>0</v>
      </c>
      <c r="M78" s="977">
        <v>0</v>
      </c>
      <c r="N78" s="978">
        <v>0</v>
      </c>
      <c r="O78" s="976">
        <v>0</v>
      </c>
      <c r="P78" s="977">
        <v>0</v>
      </c>
      <c r="Q78" s="977">
        <v>0</v>
      </c>
      <c r="R78" s="978">
        <v>0</v>
      </c>
      <c r="S78" s="976">
        <v>0</v>
      </c>
      <c r="T78" s="984">
        <v>800</v>
      </c>
      <c r="U78" s="1130">
        <f t="shared" si="18"/>
        <v>800</v>
      </c>
      <c r="V78" s="1131">
        <v>0</v>
      </c>
      <c r="W78" s="983">
        <f t="shared" si="19"/>
        <v>800</v>
      </c>
      <c r="X78" s="979" t="s">
        <v>30</v>
      </c>
      <c r="Y78" s="980"/>
      <c r="AA78" s="1024">
        <v>0</v>
      </c>
    </row>
    <row r="79" spans="1:27" ht="31.5" hidden="1" customHeight="1">
      <c r="A79" s="973">
        <f t="shared" si="17"/>
        <v>72</v>
      </c>
      <c r="B79" s="988" t="s">
        <v>11</v>
      </c>
      <c r="C79" s="989" t="s">
        <v>664</v>
      </c>
      <c r="D79" s="990" t="s">
        <v>6</v>
      </c>
      <c r="E79" s="1008" t="s">
        <v>340</v>
      </c>
      <c r="F79" s="975">
        <v>1</v>
      </c>
      <c r="G79" s="1015" t="s">
        <v>369</v>
      </c>
      <c r="H79" s="1016" t="s">
        <v>369</v>
      </c>
      <c r="I79" s="1126">
        <v>1425.45</v>
      </c>
      <c r="J79" s="1128">
        <v>0</v>
      </c>
      <c r="K79" s="983">
        <f t="shared" si="16"/>
        <v>1425.45</v>
      </c>
      <c r="L79" s="976">
        <v>0</v>
      </c>
      <c r="M79" s="977">
        <v>0</v>
      </c>
      <c r="N79" s="978">
        <v>0</v>
      </c>
      <c r="O79" s="976">
        <v>0</v>
      </c>
      <c r="P79" s="977">
        <v>0</v>
      </c>
      <c r="Q79" s="977">
        <v>0</v>
      </c>
      <c r="R79" s="978">
        <v>0</v>
      </c>
      <c r="S79" s="976">
        <v>0</v>
      </c>
      <c r="T79" s="984">
        <v>400</v>
      </c>
      <c r="U79" s="1130">
        <f t="shared" si="18"/>
        <v>400</v>
      </c>
      <c r="V79" s="1131">
        <v>0</v>
      </c>
      <c r="W79" s="983">
        <f t="shared" si="19"/>
        <v>400</v>
      </c>
      <c r="X79" s="979" t="s">
        <v>30</v>
      </c>
      <c r="Y79" s="980"/>
      <c r="AA79" s="1024">
        <v>0</v>
      </c>
    </row>
    <row r="80" spans="1:27" ht="28.5" hidden="1" customHeight="1">
      <c r="A80" s="973">
        <f t="shared" si="17"/>
        <v>73</v>
      </c>
      <c r="B80" s="988" t="s">
        <v>11</v>
      </c>
      <c r="C80" s="989" t="s">
        <v>665</v>
      </c>
      <c r="D80" s="990" t="s">
        <v>6</v>
      </c>
      <c r="E80" s="1008" t="s">
        <v>341</v>
      </c>
      <c r="F80" s="975">
        <v>1</v>
      </c>
      <c r="G80" s="1015" t="s">
        <v>369</v>
      </c>
      <c r="H80" s="1016" t="s">
        <v>370</v>
      </c>
      <c r="I80" s="1126">
        <v>1730</v>
      </c>
      <c r="J80" s="1128">
        <v>0</v>
      </c>
      <c r="K80" s="983">
        <f t="shared" si="16"/>
        <v>1730</v>
      </c>
      <c r="L80" s="976">
        <v>0</v>
      </c>
      <c r="M80" s="977">
        <v>0</v>
      </c>
      <c r="N80" s="978">
        <v>0</v>
      </c>
      <c r="O80" s="976">
        <v>0</v>
      </c>
      <c r="P80" s="977">
        <v>0</v>
      </c>
      <c r="Q80" s="977">
        <v>0</v>
      </c>
      <c r="R80" s="978">
        <v>0</v>
      </c>
      <c r="S80" s="976">
        <v>0</v>
      </c>
      <c r="T80" s="984">
        <v>400</v>
      </c>
      <c r="U80" s="1130">
        <f t="shared" si="18"/>
        <v>400</v>
      </c>
      <c r="V80" s="1131">
        <v>0</v>
      </c>
      <c r="W80" s="983">
        <f t="shared" si="19"/>
        <v>400</v>
      </c>
      <c r="X80" s="979" t="s">
        <v>30</v>
      </c>
      <c r="Y80" s="980"/>
      <c r="AA80" s="1024">
        <v>0</v>
      </c>
    </row>
    <row r="81" spans="1:27" ht="40.5" hidden="1" customHeight="1">
      <c r="A81" s="973">
        <f t="shared" si="17"/>
        <v>74</v>
      </c>
      <c r="B81" s="988" t="s">
        <v>11</v>
      </c>
      <c r="C81" s="989" t="s">
        <v>666</v>
      </c>
      <c r="D81" s="990" t="s">
        <v>6</v>
      </c>
      <c r="E81" s="1007" t="s">
        <v>396</v>
      </c>
      <c r="F81" s="1017">
        <v>1</v>
      </c>
      <c r="G81" s="1015" t="s">
        <v>369</v>
      </c>
      <c r="H81" s="1016" t="s">
        <v>415</v>
      </c>
      <c r="I81" s="1126">
        <v>4995.1099999999997</v>
      </c>
      <c r="J81" s="1128">
        <v>0</v>
      </c>
      <c r="K81" s="983">
        <f t="shared" si="16"/>
        <v>4995.1099999999997</v>
      </c>
      <c r="L81" s="976">
        <v>0</v>
      </c>
      <c r="M81" s="977">
        <v>0</v>
      </c>
      <c r="N81" s="978">
        <v>0</v>
      </c>
      <c r="O81" s="976">
        <v>0</v>
      </c>
      <c r="P81" s="977">
        <v>0</v>
      </c>
      <c r="Q81" s="977">
        <v>0</v>
      </c>
      <c r="R81" s="978">
        <v>0</v>
      </c>
      <c r="S81" s="976">
        <v>0</v>
      </c>
      <c r="T81" s="984">
        <v>800</v>
      </c>
      <c r="U81" s="1130">
        <f t="shared" si="18"/>
        <v>800</v>
      </c>
      <c r="V81" s="1131">
        <v>0</v>
      </c>
      <c r="W81" s="983">
        <f t="shared" si="19"/>
        <v>800</v>
      </c>
      <c r="X81" s="979" t="s">
        <v>30</v>
      </c>
      <c r="Y81" s="980"/>
      <c r="AA81" s="1024">
        <v>0</v>
      </c>
    </row>
    <row r="82" spans="1:27" ht="40.5" hidden="1" customHeight="1">
      <c r="A82" s="973">
        <f>A81+1</f>
        <v>75</v>
      </c>
      <c r="B82" s="988" t="s">
        <v>11</v>
      </c>
      <c r="C82" s="989" t="s">
        <v>667</v>
      </c>
      <c r="D82" s="990" t="s">
        <v>14</v>
      </c>
      <c r="E82" s="1009" t="s">
        <v>397</v>
      </c>
      <c r="F82" s="1017">
        <f>COUNT(A82)</f>
        <v>1</v>
      </c>
      <c r="G82" s="1015" t="s">
        <v>369</v>
      </c>
      <c r="H82" s="752" t="s">
        <v>369</v>
      </c>
      <c r="I82" s="1126">
        <v>800</v>
      </c>
      <c r="J82" s="1128">
        <v>0</v>
      </c>
      <c r="K82" s="983">
        <f t="shared" si="16"/>
        <v>800</v>
      </c>
      <c r="L82" s="976">
        <v>0</v>
      </c>
      <c r="M82" s="977">
        <v>0</v>
      </c>
      <c r="N82" s="978">
        <v>0</v>
      </c>
      <c r="O82" s="976">
        <v>0</v>
      </c>
      <c r="P82" s="977">
        <v>0</v>
      </c>
      <c r="Q82" s="977">
        <v>0</v>
      </c>
      <c r="R82" s="978">
        <v>0</v>
      </c>
      <c r="S82" s="976">
        <v>0</v>
      </c>
      <c r="T82" s="984">
        <v>400</v>
      </c>
      <c r="U82" s="1130">
        <f t="shared" si="18"/>
        <v>400</v>
      </c>
      <c r="V82" s="1131">
        <v>0</v>
      </c>
      <c r="W82" s="983">
        <f t="shared" si="19"/>
        <v>400</v>
      </c>
      <c r="X82" s="979" t="s">
        <v>30</v>
      </c>
      <c r="Y82" s="980"/>
      <c r="AA82" s="1024">
        <v>0</v>
      </c>
    </row>
    <row r="83" spans="1:27" ht="20.399999999999999" thickTop="1">
      <c r="B83" s="1019"/>
      <c r="C83" s="1020"/>
      <c r="D83" s="1020"/>
      <c r="E83" s="1019"/>
      <c r="J83" s="1149"/>
      <c r="K83" s="1021"/>
      <c r="L83" s="1021"/>
      <c r="M83" s="1021"/>
      <c r="V83" s="1132">
        <f>SUM(V8:V82)</f>
        <v>510859.76171428571</v>
      </c>
    </row>
    <row r="84" spans="1:27">
      <c r="B84" s="1021"/>
      <c r="C84" s="1258"/>
      <c r="D84" s="1258"/>
      <c r="E84" s="1258"/>
    </row>
    <row r="85" spans="1:27" ht="27.75" customHeight="1">
      <c r="B85" s="1021"/>
      <c r="C85" s="1022"/>
      <c r="D85" s="1022"/>
      <c r="E85" s="1021"/>
      <c r="U85" s="1152" t="s">
        <v>425</v>
      </c>
    </row>
    <row r="86" spans="1:27" ht="33" customHeight="1">
      <c r="B86" s="1021"/>
      <c r="C86" s="1022"/>
      <c r="D86" s="1022"/>
      <c r="E86" s="1021"/>
      <c r="U86" s="1153"/>
      <c r="V86" s="1155" t="s">
        <v>426</v>
      </c>
      <c r="W86" s="1023"/>
    </row>
    <row r="87" spans="1:27" ht="27">
      <c r="B87" s="1021"/>
      <c r="C87" s="1022"/>
      <c r="D87" s="1022"/>
      <c r="E87" s="1021"/>
      <c r="U87" s="1223" t="s">
        <v>161</v>
      </c>
      <c r="V87" s="1223"/>
      <c r="W87" s="1224"/>
    </row>
    <row r="88" spans="1:27">
      <c r="B88" s="1021"/>
      <c r="C88" s="1022"/>
      <c r="D88" s="1022"/>
      <c r="E88" s="1021"/>
    </row>
    <row r="89" spans="1:27">
      <c r="B89" s="1021"/>
      <c r="C89" s="1022"/>
      <c r="D89" s="1022"/>
      <c r="E89" s="1021"/>
    </row>
  </sheetData>
  <autoFilter ref="A5:AI82">
    <filterColumn colId="9">
      <filters>
        <filter val="10"/>
        <filter val="10,112.02"/>
        <filter val="10,400.00"/>
        <filter val="11,691.07"/>
        <filter val="13,029.95"/>
        <filter val="133,204.80"/>
        <filter val="134,400.00"/>
        <filter val="2,365.00"/>
        <filter val="2,535.00"/>
        <filter val="2,842.00"/>
        <filter val="200,000.00"/>
        <filter val="221,760.00"/>
        <filter val="224,000.00"/>
        <filter val="28,480.00"/>
        <filter val="319,360.00"/>
        <filter val="32,308.93"/>
        <filter val="320,000.00"/>
        <filter val="474,408.32"/>
        <filter val="53,281.92"/>
        <filter val="6,852.56"/>
        <filter val="96,000.00"/>
      </filters>
    </filterColumn>
    <filterColumn colId="18" showButton="0"/>
    <filterColumn colId="19" showButton="0"/>
    <filterColumn colId="21">
      <filters>
        <filter val="10,656.38"/>
        <filter val="10,769.64"/>
        <filter val="158,136.12"/>
        <filter val="19,200.00"/>
        <filter val="2,080.00"/>
        <filter val="2,528.00"/>
        <filter val="22"/>
        <filter val="3,257.49"/>
        <filter val="3,426.28"/>
        <filter val="3,897.02"/>
        <filter val="33,301.20"/>
        <filter val="33,600.00"/>
        <filter val="44,800.00"/>
        <filter val="45,714.29"/>
        <filter val="50,000.00"/>
        <filter val="80,000.00"/>
        <filter val="9,493.33"/>
      </filters>
    </filterColumn>
  </autoFilter>
  <mergeCells count="33">
    <mergeCell ref="Y4:Y6"/>
    <mergeCell ref="R5:R6"/>
    <mergeCell ref="S5:U5"/>
    <mergeCell ref="V5:V6"/>
    <mergeCell ref="G4:H4"/>
    <mergeCell ref="Q5:Q6"/>
    <mergeCell ref="C84:E84"/>
    <mergeCell ref="K5:K6"/>
    <mergeCell ref="L5:L6"/>
    <mergeCell ref="M5:M6"/>
    <mergeCell ref="N5:N6"/>
    <mergeCell ref="J5:J6"/>
    <mergeCell ref="B5:B6"/>
    <mergeCell ref="C5:C6"/>
    <mergeCell ref="D5:D6"/>
    <mergeCell ref="G5:G6"/>
    <mergeCell ref="H5:H6"/>
    <mergeCell ref="U87:W87"/>
    <mergeCell ref="A1:Y1"/>
    <mergeCell ref="A2:Y2"/>
    <mergeCell ref="A4:A6"/>
    <mergeCell ref="B4:D4"/>
    <mergeCell ref="E4:E6"/>
    <mergeCell ref="F4:F6"/>
    <mergeCell ref="I4:K4"/>
    <mergeCell ref="O5:O6"/>
    <mergeCell ref="P5:P6"/>
    <mergeCell ref="S4:W4"/>
    <mergeCell ref="X4:X6"/>
    <mergeCell ref="W5:W6"/>
    <mergeCell ref="L4:N4"/>
    <mergeCell ref="O4:R4"/>
    <mergeCell ref="I5:I6"/>
  </mergeCells>
  <printOptions horizontalCentered="1"/>
  <pageMargins left="0.2" right="0.19" top="0.75" bottom="0.75" header="0.3" footer="0.3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E379"/>
  <sheetViews>
    <sheetView topLeftCell="G1" workbookViewId="0">
      <selection activeCell="X9" sqref="X9"/>
    </sheetView>
  </sheetViews>
  <sheetFormatPr defaultColWidth="9.09765625" defaultRowHeight="20.399999999999999"/>
  <cols>
    <col min="1" max="1" width="4.19921875" style="40" customWidth="1"/>
    <col min="2" max="2" width="11" style="41" bestFit="1" customWidth="1"/>
    <col min="3" max="3" width="13.8984375" style="41" customWidth="1"/>
    <col min="4" max="4" width="11.09765625" style="41" customWidth="1"/>
    <col min="5" max="5" width="63.5" style="41" customWidth="1"/>
    <col min="6" max="6" width="7.69921875" style="41" bestFit="1" customWidth="1"/>
    <col min="7" max="7" width="10.3984375" style="41" customWidth="1"/>
    <col min="8" max="8" width="10.59765625" style="41" customWidth="1"/>
    <col min="9" max="9" width="10.69921875" style="41" customWidth="1"/>
    <col min="10" max="10" width="12.19921875" style="41" customWidth="1"/>
    <col min="11" max="11" width="9.09765625" style="41" bestFit="1" customWidth="1"/>
    <col min="12" max="12" width="9.59765625" style="41" customWidth="1"/>
    <col min="13" max="13" width="6.3984375" style="41" customWidth="1"/>
    <col min="14" max="14" width="9.8984375" style="41" customWidth="1"/>
    <col min="15" max="15" width="11.3984375" style="41" customWidth="1"/>
    <col min="16" max="16" width="9.69921875" style="41" customWidth="1"/>
    <col min="17" max="17" width="11" style="41" customWidth="1"/>
    <col min="18" max="18" width="9.59765625" style="41" customWidth="1"/>
    <col min="19" max="19" width="11" style="41" customWidth="1"/>
    <col min="20" max="20" width="11.69921875" style="41" customWidth="1"/>
    <col min="21" max="21" width="11.09765625" style="41" customWidth="1"/>
    <col min="22" max="22" width="13" style="41" customWidth="1"/>
    <col min="23" max="23" width="15.69921875" style="41" customWidth="1"/>
    <col min="24" max="24" width="5.5" style="41" customWidth="1"/>
    <col min="25" max="25" width="11.09765625" style="41" customWidth="1"/>
    <col min="26" max="26" width="9.19921875" style="41" bestFit="1" customWidth="1"/>
    <col min="27" max="16384" width="9.09765625" style="41"/>
  </cols>
  <sheetData>
    <row r="1" spans="1:31" s="103" customFormat="1" ht="58.8">
      <c r="A1" s="1270" t="s">
        <v>272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  <c r="W1" s="1270"/>
      <c r="X1" s="1270"/>
    </row>
    <row r="2" spans="1:31" s="103" customFormat="1" ht="58.8">
      <c r="A2" s="1270" t="s">
        <v>88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  <c r="X2" s="1270"/>
    </row>
    <row r="3" spans="1:31" s="62" customFormat="1" ht="33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S3" s="147"/>
      <c r="T3" s="147"/>
      <c r="U3" s="147"/>
      <c r="V3" s="147" t="s">
        <v>80</v>
      </c>
      <c r="W3" s="86"/>
    </row>
    <row r="4" spans="1:31" s="45" customFormat="1" ht="78" customHeight="1" thickTop="1" thickBot="1">
      <c r="A4" s="1271" t="s">
        <v>42</v>
      </c>
      <c r="B4" s="1273" t="s">
        <v>162</v>
      </c>
      <c r="C4" s="1274"/>
      <c r="D4" s="1275"/>
      <c r="E4" s="1276" t="s">
        <v>46</v>
      </c>
      <c r="F4" s="1278" t="s">
        <v>84</v>
      </c>
      <c r="G4" s="1280" t="s">
        <v>62</v>
      </c>
      <c r="H4" s="1281"/>
      <c r="I4" s="1282"/>
      <c r="J4" s="1283" t="s">
        <v>239</v>
      </c>
      <c r="K4" s="1284"/>
      <c r="L4" s="1285" t="s">
        <v>240</v>
      </c>
      <c r="M4" s="1286"/>
      <c r="N4" s="1286"/>
      <c r="O4" s="1287"/>
      <c r="P4" s="1285" t="s">
        <v>241</v>
      </c>
      <c r="Q4" s="1286"/>
      <c r="R4" s="1287"/>
      <c r="S4" s="1288" t="s">
        <v>242</v>
      </c>
      <c r="T4" s="1289"/>
      <c r="U4" s="1288" t="s">
        <v>243</v>
      </c>
      <c r="V4" s="1289"/>
      <c r="W4" s="424" t="s">
        <v>244</v>
      </c>
      <c r="X4" s="1290" t="s">
        <v>45</v>
      </c>
    </row>
    <row r="5" spans="1:31" s="45" customFormat="1" ht="18.75" customHeight="1" thickBot="1">
      <c r="A5" s="1272"/>
      <c r="B5" s="379" t="s">
        <v>163</v>
      </c>
      <c r="C5" s="380" t="s">
        <v>164</v>
      </c>
      <c r="D5" s="379" t="s">
        <v>165</v>
      </c>
      <c r="E5" s="1277"/>
      <c r="F5" s="1279"/>
      <c r="G5" s="347" t="s">
        <v>166</v>
      </c>
      <c r="H5" s="348" t="s">
        <v>167</v>
      </c>
      <c r="I5" s="349" t="s">
        <v>43</v>
      </c>
      <c r="J5" s="347" t="s">
        <v>168</v>
      </c>
      <c r="K5" s="349" t="s">
        <v>245</v>
      </c>
      <c r="L5" s="335" t="s">
        <v>168</v>
      </c>
      <c r="M5" s="334" t="s">
        <v>138</v>
      </c>
      <c r="N5" s="334" t="s">
        <v>43</v>
      </c>
      <c r="O5" s="336" t="s">
        <v>246</v>
      </c>
      <c r="P5" s="347" t="s">
        <v>166</v>
      </c>
      <c r="Q5" s="348" t="s">
        <v>138</v>
      </c>
      <c r="R5" s="349" t="s">
        <v>43</v>
      </c>
      <c r="S5" s="342" t="s">
        <v>166</v>
      </c>
      <c r="T5" s="343" t="s">
        <v>247</v>
      </c>
      <c r="U5" s="342" t="s">
        <v>166</v>
      </c>
      <c r="V5" s="343" t="s">
        <v>247</v>
      </c>
      <c r="W5" s="381" t="s">
        <v>168</v>
      </c>
      <c r="X5" s="1291"/>
      <c r="Y5" s="361"/>
      <c r="Z5" s="362"/>
      <c r="AA5" s="362"/>
      <c r="AB5" s="362"/>
      <c r="AC5" s="362"/>
      <c r="AD5" s="362"/>
      <c r="AE5" s="362"/>
    </row>
    <row r="6" spans="1:31" s="79" customFormat="1" ht="25.8" thickTop="1" thickBot="1">
      <c r="A6" s="287">
        <v>1</v>
      </c>
      <c r="B6" s="286">
        <v>2</v>
      </c>
      <c r="C6" s="287">
        <v>3</v>
      </c>
      <c r="D6" s="287">
        <v>4</v>
      </c>
      <c r="E6" s="294">
        <v>5</v>
      </c>
      <c r="F6" s="286">
        <v>6</v>
      </c>
      <c r="G6" s="286">
        <v>7</v>
      </c>
      <c r="H6" s="313">
        <v>8</v>
      </c>
      <c r="I6" s="344" t="s">
        <v>169</v>
      </c>
      <c r="J6" s="295">
        <v>10</v>
      </c>
      <c r="K6" s="344" t="s">
        <v>248</v>
      </c>
      <c r="L6" s="295">
        <v>12</v>
      </c>
      <c r="M6" s="313">
        <v>13</v>
      </c>
      <c r="N6" s="313">
        <v>14</v>
      </c>
      <c r="O6" s="344" t="s">
        <v>249</v>
      </c>
      <c r="P6" s="295">
        <v>16</v>
      </c>
      <c r="Q6" s="313">
        <v>17</v>
      </c>
      <c r="R6" s="344" t="s">
        <v>250</v>
      </c>
      <c r="S6" s="295">
        <v>19</v>
      </c>
      <c r="T6" s="344" t="s">
        <v>251</v>
      </c>
      <c r="U6" s="295">
        <v>21</v>
      </c>
      <c r="V6" s="344" t="s">
        <v>252</v>
      </c>
      <c r="W6" s="287">
        <v>23</v>
      </c>
      <c r="X6" s="288">
        <v>24</v>
      </c>
      <c r="Y6" s="363"/>
      <c r="Z6" s="6"/>
      <c r="AA6" s="6"/>
      <c r="AB6" s="6"/>
      <c r="AC6" s="6"/>
      <c r="AD6" s="6"/>
      <c r="AE6" s="6"/>
    </row>
    <row r="7" spans="1:31" s="158" customFormat="1" ht="35.4" thickTop="1" thickBot="1">
      <c r="A7" s="425"/>
      <c r="B7" s="426"/>
      <c r="C7" s="426"/>
      <c r="D7" s="426"/>
      <c r="E7" s="427" t="s">
        <v>253</v>
      </c>
      <c r="F7" s="472">
        <f>F8</f>
        <v>3</v>
      </c>
      <c r="G7" s="429">
        <f>G8</f>
        <v>24108</v>
      </c>
      <c r="H7" s="430">
        <v>0</v>
      </c>
      <c r="I7" s="431">
        <f>G7+H7</f>
        <v>24108</v>
      </c>
      <c r="J7" s="429">
        <f>J8</f>
        <v>23912.14</v>
      </c>
      <c r="K7" s="434">
        <v>0.99</v>
      </c>
      <c r="L7" s="429">
        <f>L8</f>
        <v>7060</v>
      </c>
      <c r="M7" s="430">
        <v>0</v>
      </c>
      <c r="N7" s="430">
        <f>N8</f>
        <v>7060</v>
      </c>
      <c r="O7" s="434">
        <v>0.3</v>
      </c>
      <c r="P7" s="429">
        <f>P8</f>
        <v>6000</v>
      </c>
      <c r="Q7" s="430">
        <v>0</v>
      </c>
      <c r="R7" s="431">
        <f>P7+Q7</f>
        <v>6000</v>
      </c>
      <c r="S7" s="429">
        <f>S8</f>
        <v>11048</v>
      </c>
      <c r="T7" s="496">
        <v>0.54</v>
      </c>
      <c r="U7" s="404">
        <f>U8</f>
        <v>10852.140000000001</v>
      </c>
      <c r="V7" s="496">
        <v>0.55000000000000004</v>
      </c>
      <c r="W7" s="429">
        <f>W8</f>
        <v>6092</v>
      </c>
      <c r="X7" s="497"/>
      <c r="Y7" s="364"/>
    </row>
    <row r="8" spans="1:31" s="129" customFormat="1" ht="24.9" customHeight="1" thickBot="1">
      <c r="A8" s="289" t="s">
        <v>4</v>
      </c>
      <c r="B8" s="291"/>
      <c r="C8" s="291"/>
      <c r="D8" s="291"/>
      <c r="E8" s="442" t="s">
        <v>127</v>
      </c>
      <c r="F8" s="358">
        <f>COUNT(A9:A11)</f>
        <v>3</v>
      </c>
      <c r="G8" s="498">
        <f>SUM(G9:G11)</f>
        <v>24108</v>
      </c>
      <c r="H8" s="499">
        <f>SUM(H9:H11)</f>
        <v>0</v>
      </c>
      <c r="I8" s="500">
        <f>SUM(I9:I11)</f>
        <v>24108</v>
      </c>
      <c r="J8" s="501">
        <f>SUM(J9:J11)</f>
        <v>23912.14</v>
      </c>
      <c r="K8" s="444">
        <v>0.99</v>
      </c>
      <c r="L8" s="501">
        <f>SUM(L9:L11)</f>
        <v>7060</v>
      </c>
      <c r="M8" s="499">
        <f>SUM(M9:M11)</f>
        <v>0</v>
      </c>
      <c r="N8" s="499">
        <f>SUM(N9:N11)</f>
        <v>7060</v>
      </c>
      <c r="O8" s="444">
        <v>0.3</v>
      </c>
      <c r="P8" s="501">
        <f>SUM(P9:P11)</f>
        <v>6000</v>
      </c>
      <c r="Q8" s="499"/>
      <c r="R8" s="500">
        <f>SUM(R9:R11)</f>
        <v>6000</v>
      </c>
      <c r="S8" s="501">
        <f>SUM(S9:S11)</f>
        <v>11048</v>
      </c>
      <c r="T8" s="480">
        <v>0.54</v>
      </c>
      <c r="U8" s="502">
        <f>SUM(U9:U11)</f>
        <v>10852.140000000001</v>
      </c>
      <c r="V8" s="480">
        <v>0.55000000000000004</v>
      </c>
      <c r="W8" s="498">
        <f>SUM(W9:W11)</f>
        <v>6092</v>
      </c>
      <c r="X8" s="503"/>
    </row>
    <row r="9" spans="1:31" s="27" customFormat="1">
      <c r="A9" s="282">
        <v>1</v>
      </c>
      <c r="B9" s="284" t="s">
        <v>11</v>
      </c>
      <c r="C9" s="284" t="s">
        <v>273</v>
      </c>
      <c r="D9" s="284" t="s">
        <v>6</v>
      </c>
      <c r="E9" s="316" t="s">
        <v>274</v>
      </c>
      <c r="F9" s="321" t="s">
        <v>18</v>
      </c>
      <c r="G9" s="395">
        <v>9556</v>
      </c>
      <c r="H9" s="394"/>
      <c r="I9" s="405">
        <f>G9+H9</f>
        <v>9556</v>
      </c>
      <c r="J9" s="393">
        <v>9360.1</v>
      </c>
      <c r="K9" s="504">
        <v>0.98</v>
      </c>
      <c r="L9" s="393">
        <v>3060</v>
      </c>
      <c r="M9" s="394"/>
      <c r="N9" s="505">
        <f>L9+M9</f>
        <v>3060</v>
      </c>
      <c r="O9" s="504">
        <v>0.33</v>
      </c>
      <c r="P9" s="393">
        <v>2000</v>
      </c>
      <c r="Q9" s="394"/>
      <c r="R9" s="405">
        <f>P9+Q9</f>
        <v>2000</v>
      </c>
      <c r="S9" s="506">
        <f>G9-L9-P9</f>
        <v>4496</v>
      </c>
      <c r="T9" s="507">
        <v>0.53</v>
      </c>
      <c r="U9" s="506">
        <f>J9-L9-P9</f>
        <v>4300.1000000000004</v>
      </c>
      <c r="V9" s="507">
        <v>0.54</v>
      </c>
      <c r="W9" s="393">
        <v>2350</v>
      </c>
      <c r="X9" s="407"/>
      <c r="Y9" s="72"/>
      <c r="Z9" s="26"/>
    </row>
    <row r="10" spans="1:31" s="27" customFormat="1">
      <c r="A10" s="282">
        <f>A9+1</f>
        <v>2</v>
      </c>
      <c r="B10" s="284" t="s">
        <v>11</v>
      </c>
      <c r="C10" s="284" t="s">
        <v>275</v>
      </c>
      <c r="D10" s="284" t="s">
        <v>6</v>
      </c>
      <c r="E10" s="316" t="s">
        <v>276</v>
      </c>
      <c r="F10" s="508" t="s">
        <v>18</v>
      </c>
      <c r="G10" s="395">
        <v>9660</v>
      </c>
      <c r="H10" s="394"/>
      <c r="I10" s="405">
        <f>G10+H10</f>
        <v>9660</v>
      </c>
      <c r="J10" s="393">
        <v>9660.0400000000009</v>
      </c>
      <c r="K10" s="504">
        <v>1</v>
      </c>
      <c r="L10" s="393">
        <v>2500</v>
      </c>
      <c r="M10" s="394"/>
      <c r="N10" s="505">
        <f>L10+M10</f>
        <v>2500</v>
      </c>
      <c r="O10" s="504">
        <v>0.26</v>
      </c>
      <c r="P10" s="393">
        <v>2000</v>
      </c>
      <c r="Q10" s="394"/>
      <c r="R10" s="405">
        <f>P10+Q10</f>
        <v>2000</v>
      </c>
      <c r="S10" s="506">
        <f>G10-L10-P10</f>
        <v>5160</v>
      </c>
      <c r="T10" s="507">
        <v>0.47</v>
      </c>
      <c r="U10" s="506">
        <f>J10-L10-P10</f>
        <v>5160.0400000000009</v>
      </c>
      <c r="V10" s="507">
        <v>0.47</v>
      </c>
      <c r="W10" s="393">
        <v>2350</v>
      </c>
      <c r="X10" s="407"/>
      <c r="Y10" s="72"/>
      <c r="Z10" s="26"/>
    </row>
    <row r="11" spans="1:31" s="27" customFormat="1">
      <c r="A11" s="282">
        <f>A10+1</f>
        <v>3</v>
      </c>
      <c r="B11" s="284" t="s">
        <v>11</v>
      </c>
      <c r="C11" s="284" t="s">
        <v>277</v>
      </c>
      <c r="D11" s="284" t="s">
        <v>6</v>
      </c>
      <c r="E11" s="300" t="s">
        <v>278</v>
      </c>
      <c r="F11" s="321" t="s">
        <v>17</v>
      </c>
      <c r="G11" s="395">
        <v>4892</v>
      </c>
      <c r="H11" s="394"/>
      <c r="I11" s="405">
        <f>G11+H11</f>
        <v>4892</v>
      </c>
      <c r="J11" s="393">
        <v>4892</v>
      </c>
      <c r="K11" s="504">
        <v>1</v>
      </c>
      <c r="L11" s="393">
        <v>1500</v>
      </c>
      <c r="M11" s="394"/>
      <c r="N11" s="505">
        <f>L11+M11</f>
        <v>1500</v>
      </c>
      <c r="O11" s="504">
        <v>0.31</v>
      </c>
      <c r="P11" s="393">
        <v>2000</v>
      </c>
      <c r="Q11" s="394"/>
      <c r="R11" s="405">
        <f>P11+Q11</f>
        <v>2000</v>
      </c>
      <c r="S11" s="506">
        <f>G11-L11-P11</f>
        <v>1392</v>
      </c>
      <c r="T11" s="507">
        <v>0.72</v>
      </c>
      <c r="U11" s="506">
        <f>J11-L11-P11</f>
        <v>1392</v>
      </c>
      <c r="V11" s="507">
        <v>0.72</v>
      </c>
      <c r="W11" s="393">
        <v>1392</v>
      </c>
      <c r="X11" s="407"/>
      <c r="Y11" s="72"/>
      <c r="Z11" s="26"/>
    </row>
    <row r="12" spans="1:31" s="27" customFormat="1" ht="21" thickBot="1">
      <c r="A12" s="80"/>
      <c r="B12" s="130"/>
      <c r="C12" s="130"/>
      <c r="D12" s="76"/>
      <c r="E12" s="351"/>
      <c r="F12" s="352"/>
      <c r="G12" s="402"/>
      <c r="H12" s="400"/>
      <c r="I12" s="403"/>
      <c r="J12" s="402"/>
      <c r="K12" s="403"/>
      <c r="L12" s="402"/>
      <c r="M12" s="400"/>
      <c r="N12" s="400"/>
      <c r="O12" s="403"/>
      <c r="P12" s="402"/>
      <c r="Q12" s="400"/>
      <c r="R12" s="403"/>
      <c r="S12" s="402"/>
      <c r="T12" s="459"/>
      <c r="U12" s="509"/>
      <c r="V12" s="459"/>
      <c r="W12" s="402"/>
      <c r="X12" s="408"/>
      <c r="Y12" s="36"/>
    </row>
    <row r="13" spans="1:31" s="27" customFormat="1" ht="21" thickTop="1">
      <c r="A13" s="36"/>
    </row>
    <row r="14" spans="1:31" s="27" customFormat="1" ht="32.4">
      <c r="A14" s="36"/>
      <c r="Q14" s="366"/>
      <c r="R14" s="366"/>
      <c r="S14" s="366"/>
      <c r="T14" s="422" t="s">
        <v>236</v>
      </c>
      <c r="U14" s="419"/>
      <c r="V14" s="419"/>
      <c r="W14" s="146"/>
      <c r="X14" s="139"/>
    </row>
    <row r="15" spans="1:31" s="27" customFormat="1" ht="32.4">
      <c r="A15" s="36"/>
      <c r="P15" s="29"/>
      <c r="Q15" s="48"/>
      <c r="S15" s="466"/>
      <c r="T15" s="1268" t="s">
        <v>160</v>
      </c>
      <c r="U15" s="1268"/>
      <c r="V15" s="1268"/>
      <c r="W15" s="466"/>
      <c r="X15" s="139"/>
    </row>
    <row r="16" spans="1:31" s="27" customFormat="1" ht="23.4">
      <c r="A16" s="36"/>
      <c r="P16" s="29"/>
      <c r="Q16" s="48"/>
      <c r="S16" s="48"/>
      <c r="T16" s="1269" t="s">
        <v>161</v>
      </c>
      <c r="U16" s="1269"/>
      <c r="V16" s="1269"/>
      <c r="W16" s="146"/>
      <c r="X16" s="3"/>
    </row>
    <row r="17" spans="1:1" s="27" customFormat="1">
      <c r="A17" s="36"/>
    </row>
    <row r="18" spans="1:1" s="27" customFormat="1">
      <c r="A18" s="36"/>
    </row>
    <row r="19" spans="1:1" s="27" customFormat="1">
      <c r="A19" s="36"/>
    </row>
    <row r="20" spans="1:1" s="27" customFormat="1">
      <c r="A20" s="36"/>
    </row>
    <row r="21" spans="1:1" s="27" customFormat="1">
      <c r="A21" s="36"/>
    </row>
    <row r="22" spans="1:1" s="27" customFormat="1">
      <c r="A22" s="36"/>
    </row>
    <row r="23" spans="1:1" s="27" customFormat="1">
      <c r="A23" s="36"/>
    </row>
    <row r="24" spans="1:1" s="27" customFormat="1">
      <c r="A24" s="36"/>
    </row>
    <row r="25" spans="1:1" s="27" customFormat="1">
      <c r="A25" s="36"/>
    </row>
    <row r="26" spans="1:1" s="27" customFormat="1">
      <c r="A26" s="36"/>
    </row>
    <row r="27" spans="1:1" s="27" customFormat="1">
      <c r="A27" s="36"/>
    </row>
    <row r="28" spans="1:1" s="27" customFormat="1">
      <c r="A28" s="36"/>
    </row>
    <row r="29" spans="1:1" s="27" customFormat="1">
      <c r="A29" s="36"/>
    </row>
    <row r="30" spans="1:1" s="27" customFormat="1">
      <c r="A30" s="36"/>
    </row>
    <row r="31" spans="1:1" s="27" customFormat="1">
      <c r="A31" s="36"/>
    </row>
    <row r="32" spans="1:1" s="27" customFormat="1">
      <c r="A32" s="36"/>
    </row>
    <row r="33" spans="1:1" s="27" customFormat="1">
      <c r="A33" s="36"/>
    </row>
    <row r="34" spans="1:1" s="27" customFormat="1">
      <c r="A34" s="36"/>
    </row>
    <row r="35" spans="1:1" s="27" customFormat="1">
      <c r="A35" s="36"/>
    </row>
    <row r="36" spans="1:1" s="38" customFormat="1">
      <c r="A36" s="39"/>
    </row>
    <row r="37" spans="1:1" s="38" customFormat="1">
      <c r="A37" s="39"/>
    </row>
    <row r="38" spans="1:1" s="38" customFormat="1">
      <c r="A38" s="39"/>
    </row>
    <row r="39" spans="1:1" s="38" customFormat="1">
      <c r="A39" s="39"/>
    </row>
    <row r="40" spans="1:1" s="38" customFormat="1">
      <c r="A40" s="39"/>
    </row>
    <row r="41" spans="1:1" s="38" customFormat="1">
      <c r="A41" s="39"/>
    </row>
    <row r="42" spans="1:1" s="38" customFormat="1">
      <c r="A42" s="39"/>
    </row>
    <row r="43" spans="1:1" s="38" customFormat="1">
      <c r="A43" s="39"/>
    </row>
    <row r="44" spans="1:1" s="38" customFormat="1">
      <c r="A44" s="39"/>
    </row>
    <row r="45" spans="1:1" s="38" customFormat="1">
      <c r="A45" s="39"/>
    </row>
    <row r="46" spans="1:1" s="38" customFormat="1">
      <c r="A46" s="39"/>
    </row>
    <row r="47" spans="1:1" s="38" customFormat="1">
      <c r="A47" s="39"/>
    </row>
    <row r="48" spans="1:1" s="38" customFormat="1">
      <c r="A48" s="39"/>
    </row>
    <row r="49" spans="1:1" s="38" customFormat="1">
      <c r="A49" s="39"/>
    </row>
    <row r="50" spans="1:1" s="38" customFormat="1">
      <c r="A50" s="39"/>
    </row>
    <row r="51" spans="1:1" s="38" customFormat="1">
      <c r="A51" s="39"/>
    </row>
    <row r="52" spans="1:1" s="38" customFormat="1">
      <c r="A52" s="39"/>
    </row>
    <row r="53" spans="1:1" s="38" customFormat="1">
      <c r="A53" s="39"/>
    </row>
    <row r="54" spans="1:1" s="38" customFormat="1">
      <c r="A54" s="39"/>
    </row>
    <row r="55" spans="1:1" s="38" customFormat="1">
      <c r="A55" s="39"/>
    </row>
    <row r="56" spans="1:1" s="38" customFormat="1">
      <c r="A56" s="39"/>
    </row>
    <row r="57" spans="1:1" s="38" customFormat="1">
      <c r="A57" s="39"/>
    </row>
    <row r="58" spans="1:1" s="38" customFormat="1">
      <c r="A58" s="39"/>
    </row>
    <row r="59" spans="1:1" s="38" customFormat="1">
      <c r="A59" s="39"/>
    </row>
    <row r="60" spans="1:1" s="38" customFormat="1">
      <c r="A60" s="39"/>
    </row>
    <row r="61" spans="1:1" s="38" customFormat="1">
      <c r="A61" s="39"/>
    </row>
    <row r="62" spans="1:1" s="38" customFormat="1">
      <c r="A62" s="39"/>
    </row>
    <row r="63" spans="1:1" s="38" customFormat="1">
      <c r="A63" s="39"/>
    </row>
    <row r="64" spans="1:1" s="38" customFormat="1">
      <c r="A64" s="39"/>
    </row>
    <row r="65" spans="1:1" s="38" customFormat="1">
      <c r="A65" s="39"/>
    </row>
    <row r="66" spans="1:1" s="38" customFormat="1">
      <c r="A66" s="39"/>
    </row>
    <row r="67" spans="1:1" s="38" customFormat="1">
      <c r="A67" s="39"/>
    </row>
    <row r="68" spans="1:1" s="38" customFormat="1">
      <c r="A68" s="39"/>
    </row>
    <row r="69" spans="1:1" s="38" customFormat="1">
      <c r="A69" s="39"/>
    </row>
    <row r="70" spans="1:1" s="38" customFormat="1">
      <c r="A70" s="39"/>
    </row>
    <row r="71" spans="1:1" s="38" customFormat="1">
      <c r="A71" s="39"/>
    </row>
    <row r="72" spans="1:1" s="38" customFormat="1">
      <c r="A72" s="39"/>
    </row>
    <row r="73" spans="1:1" s="38" customFormat="1">
      <c r="A73" s="39"/>
    </row>
    <row r="74" spans="1:1" s="38" customFormat="1">
      <c r="A74" s="39"/>
    </row>
    <row r="75" spans="1:1" s="38" customFormat="1">
      <c r="A75" s="39"/>
    </row>
    <row r="76" spans="1:1" s="38" customFormat="1">
      <c r="A76" s="39"/>
    </row>
    <row r="77" spans="1:1" s="38" customFormat="1">
      <c r="A77" s="39"/>
    </row>
    <row r="78" spans="1:1" s="38" customFormat="1">
      <c r="A78" s="39"/>
    </row>
    <row r="79" spans="1:1" s="38" customFormat="1">
      <c r="A79" s="39"/>
    </row>
    <row r="80" spans="1:1" s="38" customFormat="1">
      <c r="A80" s="39"/>
    </row>
    <row r="81" spans="1:1" s="38" customFormat="1">
      <c r="A81" s="39"/>
    </row>
    <row r="82" spans="1:1" s="38" customFormat="1">
      <c r="A82" s="39"/>
    </row>
    <row r="83" spans="1:1" s="38" customFormat="1">
      <c r="A83" s="39"/>
    </row>
    <row r="84" spans="1:1" s="38" customFormat="1">
      <c r="A84" s="39"/>
    </row>
    <row r="85" spans="1:1" s="38" customFormat="1">
      <c r="A85" s="39"/>
    </row>
    <row r="86" spans="1:1" s="38" customFormat="1">
      <c r="A86" s="39"/>
    </row>
    <row r="87" spans="1:1" s="38" customFormat="1">
      <c r="A87" s="39"/>
    </row>
    <row r="88" spans="1:1" s="38" customFormat="1">
      <c r="A88" s="39"/>
    </row>
    <row r="89" spans="1:1" s="38" customFormat="1">
      <c r="A89" s="39"/>
    </row>
    <row r="90" spans="1:1" s="38" customFormat="1">
      <c r="A90" s="39"/>
    </row>
    <row r="91" spans="1:1" s="38" customFormat="1">
      <c r="A91" s="39"/>
    </row>
    <row r="92" spans="1:1" s="38" customFormat="1">
      <c r="A92" s="39"/>
    </row>
    <row r="93" spans="1:1" s="38" customFormat="1">
      <c r="A93" s="39"/>
    </row>
    <row r="94" spans="1:1" s="38" customFormat="1">
      <c r="A94" s="39"/>
    </row>
    <row r="95" spans="1:1" s="38" customFormat="1">
      <c r="A95" s="39"/>
    </row>
    <row r="96" spans="1:1" s="38" customFormat="1">
      <c r="A96" s="39"/>
    </row>
    <row r="97" spans="1:1" s="38" customFormat="1">
      <c r="A97" s="39"/>
    </row>
    <row r="98" spans="1:1" s="38" customFormat="1">
      <c r="A98" s="39"/>
    </row>
    <row r="99" spans="1:1" s="38" customFormat="1">
      <c r="A99" s="39"/>
    </row>
    <row r="100" spans="1:1" s="38" customFormat="1">
      <c r="A100" s="39"/>
    </row>
    <row r="101" spans="1:1" s="38" customFormat="1">
      <c r="A101" s="39"/>
    </row>
    <row r="102" spans="1:1" s="38" customFormat="1">
      <c r="A102" s="39"/>
    </row>
    <row r="103" spans="1:1" s="38" customFormat="1">
      <c r="A103" s="39"/>
    </row>
    <row r="104" spans="1:1" s="38" customFormat="1">
      <c r="A104" s="39"/>
    </row>
    <row r="105" spans="1:1" s="38" customFormat="1">
      <c r="A105" s="39"/>
    </row>
    <row r="106" spans="1:1" s="38" customFormat="1">
      <c r="A106" s="39"/>
    </row>
    <row r="107" spans="1:1" s="38" customFormat="1">
      <c r="A107" s="39"/>
    </row>
    <row r="108" spans="1:1" s="38" customFormat="1">
      <c r="A108" s="39"/>
    </row>
    <row r="109" spans="1:1" s="38" customFormat="1">
      <c r="A109" s="39"/>
    </row>
    <row r="110" spans="1:1" s="38" customFormat="1">
      <c r="A110" s="39"/>
    </row>
    <row r="111" spans="1:1" s="38" customFormat="1">
      <c r="A111" s="37"/>
    </row>
    <row r="112" spans="1:1" s="38" customFormat="1">
      <c r="A112" s="37"/>
    </row>
    <row r="113" spans="1:1" s="38" customFormat="1">
      <c r="A113" s="37"/>
    </row>
    <row r="114" spans="1:1" s="38" customFormat="1">
      <c r="A114" s="37"/>
    </row>
    <row r="115" spans="1:1" s="38" customFormat="1">
      <c r="A115" s="37"/>
    </row>
    <row r="116" spans="1:1" s="38" customFormat="1">
      <c r="A116" s="37"/>
    </row>
    <row r="117" spans="1:1" s="38" customFormat="1">
      <c r="A117" s="37"/>
    </row>
    <row r="118" spans="1:1" s="38" customFormat="1">
      <c r="A118" s="37"/>
    </row>
    <row r="119" spans="1:1" s="38" customFormat="1">
      <c r="A119" s="37"/>
    </row>
    <row r="120" spans="1:1" s="38" customFormat="1">
      <c r="A120" s="37"/>
    </row>
    <row r="121" spans="1:1" s="38" customFormat="1">
      <c r="A121" s="37"/>
    </row>
    <row r="122" spans="1:1" s="38" customFormat="1">
      <c r="A122" s="37"/>
    </row>
    <row r="123" spans="1:1" s="38" customFormat="1">
      <c r="A123" s="37"/>
    </row>
    <row r="124" spans="1:1" s="38" customFormat="1">
      <c r="A124" s="37"/>
    </row>
    <row r="125" spans="1:1" s="38" customFormat="1">
      <c r="A125" s="37"/>
    </row>
    <row r="126" spans="1:1" s="38" customFormat="1">
      <c r="A126" s="37"/>
    </row>
    <row r="127" spans="1:1" s="38" customFormat="1">
      <c r="A127" s="37"/>
    </row>
    <row r="128" spans="1:1" s="38" customFormat="1">
      <c r="A128" s="37"/>
    </row>
    <row r="129" spans="1:1" s="38" customFormat="1">
      <c r="A129" s="37"/>
    </row>
    <row r="130" spans="1:1" s="38" customFormat="1">
      <c r="A130" s="37"/>
    </row>
    <row r="131" spans="1:1" s="38" customFormat="1">
      <c r="A131" s="37"/>
    </row>
    <row r="132" spans="1:1" s="38" customFormat="1">
      <c r="A132" s="37"/>
    </row>
    <row r="133" spans="1:1" s="38" customFormat="1">
      <c r="A133" s="37"/>
    </row>
    <row r="134" spans="1:1" s="38" customFormat="1">
      <c r="A134" s="37"/>
    </row>
    <row r="135" spans="1:1" s="38" customFormat="1">
      <c r="A135" s="37"/>
    </row>
    <row r="136" spans="1:1" s="38" customFormat="1">
      <c r="A136" s="37"/>
    </row>
    <row r="137" spans="1:1" s="38" customFormat="1">
      <c r="A137" s="37"/>
    </row>
    <row r="138" spans="1:1" s="38" customFormat="1">
      <c r="A138" s="37"/>
    </row>
    <row r="139" spans="1:1" s="38" customFormat="1">
      <c r="A139" s="37"/>
    </row>
    <row r="140" spans="1:1" s="38" customFormat="1">
      <c r="A140" s="37"/>
    </row>
    <row r="141" spans="1:1" s="38" customFormat="1">
      <c r="A141" s="37"/>
    </row>
    <row r="142" spans="1:1" s="38" customFormat="1">
      <c r="A142" s="37"/>
    </row>
    <row r="143" spans="1:1" s="38" customFormat="1">
      <c r="A143" s="37"/>
    </row>
    <row r="144" spans="1:1" s="38" customFormat="1">
      <c r="A144" s="37"/>
    </row>
    <row r="145" spans="1:1" s="38" customFormat="1">
      <c r="A145" s="37"/>
    </row>
    <row r="146" spans="1:1" s="38" customFormat="1">
      <c r="A146" s="37"/>
    </row>
    <row r="147" spans="1:1" s="38" customFormat="1">
      <c r="A147" s="37"/>
    </row>
    <row r="148" spans="1:1" s="38" customFormat="1">
      <c r="A148" s="37"/>
    </row>
    <row r="149" spans="1:1" s="38" customFormat="1">
      <c r="A149" s="37"/>
    </row>
    <row r="150" spans="1:1" s="38" customFormat="1">
      <c r="A150" s="37"/>
    </row>
    <row r="151" spans="1:1" s="38" customFormat="1">
      <c r="A151" s="37"/>
    </row>
    <row r="152" spans="1:1" s="38" customFormat="1">
      <c r="A152" s="37"/>
    </row>
    <row r="153" spans="1:1" s="38" customFormat="1">
      <c r="A153" s="37"/>
    </row>
    <row r="154" spans="1:1" s="38" customFormat="1">
      <c r="A154" s="37"/>
    </row>
    <row r="155" spans="1:1" s="38" customFormat="1">
      <c r="A155" s="37"/>
    </row>
    <row r="156" spans="1:1" s="38" customFormat="1">
      <c r="A156" s="37"/>
    </row>
    <row r="157" spans="1:1" s="38" customFormat="1">
      <c r="A157" s="37"/>
    </row>
    <row r="158" spans="1:1" s="38" customFormat="1">
      <c r="A158" s="37"/>
    </row>
    <row r="159" spans="1:1" s="38" customFormat="1">
      <c r="A159" s="37"/>
    </row>
    <row r="160" spans="1:1" s="38" customFormat="1">
      <c r="A160" s="37"/>
    </row>
    <row r="161" spans="1:1" s="38" customFormat="1">
      <c r="A161" s="37"/>
    </row>
    <row r="162" spans="1:1" s="38" customFormat="1">
      <c r="A162" s="37"/>
    </row>
    <row r="163" spans="1:1" s="38" customFormat="1">
      <c r="A163" s="37"/>
    </row>
    <row r="164" spans="1:1" s="38" customFormat="1">
      <c r="A164" s="37"/>
    </row>
    <row r="165" spans="1:1" s="38" customFormat="1">
      <c r="A165" s="37"/>
    </row>
    <row r="166" spans="1:1" s="38" customFormat="1">
      <c r="A166" s="37"/>
    </row>
    <row r="167" spans="1:1" s="38" customFormat="1">
      <c r="A167" s="37"/>
    </row>
    <row r="168" spans="1:1" s="38" customFormat="1">
      <c r="A168" s="37"/>
    </row>
    <row r="169" spans="1:1" s="38" customFormat="1">
      <c r="A169" s="37"/>
    </row>
    <row r="170" spans="1:1" s="38" customFormat="1">
      <c r="A170" s="37"/>
    </row>
    <row r="171" spans="1:1" s="38" customFormat="1">
      <c r="A171" s="37"/>
    </row>
    <row r="172" spans="1:1" s="38" customFormat="1">
      <c r="A172" s="37"/>
    </row>
    <row r="173" spans="1:1" s="38" customFormat="1">
      <c r="A173" s="37"/>
    </row>
    <row r="174" spans="1:1" s="38" customFormat="1">
      <c r="A174" s="37"/>
    </row>
    <row r="175" spans="1:1" s="38" customFormat="1">
      <c r="A175" s="37"/>
    </row>
    <row r="176" spans="1:1" s="38" customFormat="1">
      <c r="A176" s="37"/>
    </row>
    <row r="177" spans="1:1" s="38" customFormat="1">
      <c r="A177" s="37"/>
    </row>
    <row r="178" spans="1:1" s="38" customFormat="1">
      <c r="A178" s="37"/>
    </row>
    <row r="179" spans="1:1" s="38" customFormat="1">
      <c r="A179" s="37"/>
    </row>
    <row r="180" spans="1:1" s="38" customFormat="1">
      <c r="A180" s="37"/>
    </row>
    <row r="181" spans="1:1" s="38" customFormat="1">
      <c r="A181" s="37"/>
    </row>
    <row r="182" spans="1:1" s="38" customFormat="1">
      <c r="A182" s="37"/>
    </row>
    <row r="183" spans="1:1" s="38" customFormat="1">
      <c r="A183" s="37"/>
    </row>
    <row r="184" spans="1:1" s="38" customFormat="1">
      <c r="A184" s="37"/>
    </row>
    <row r="185" spans="1:1" s="38" customFormat="1">
      <c r="A185" s="37"/>
    </row>
    <row r="186" spans="1:1" s="38" customFormat="1">
      <c r="A186" s="37"/>
    </row>
    <row r="187" spans="1:1" s="38" customFormat="1">
      <c r="A187" s="37"/>
    </row>
    <row r="188" spans="1:1" s="38" customFormat="1">
      <c r="A188" s="37"/>
    </row>
    <row r="189" spans="1:1" s="38" customFormat="1">
      <c r="A189" s="37"/>
    </row>
    <row r="190" spans="1:1" s="38" customFormat="1">
      <c r="A190" s="37"/>
    </row>
    <row r="191" spans="1:1" s="38" customFormat="1">
      <c r="A191" s="37"/>
    </row>
    <row r="192" spans="1:1" s="38" customFormat="1">
      <c r="A192" s="37"/>
    </row>
    <row r="193" spans="1:1" s="38" customFormat="1">
      <c r="A193" s="37"/>
    </row>
    <row r="194" spans="1:1" s="38" customFormat="1">
      <c r="A194" s="37"/>
    </row>
    <row r="195" spans="1:1" s="38" customFormat="1">
      <c r="A195" s="37"/>
    </row>
    <row r="196" spans="1:1" s="38" customFormat="1">
      <c r="A196" s="37"/>
    </row>
    <row r="197" spans="1:1" s="38" customFormat="1">
      <c r="A197" s="37"/>
    </row>
    <row r="198" spans="1:1" s="38" customFormat="1">
      <c r="A198" s="37"/>
    </row>
    <row r="199" spans="1:1" s="38" customFormat="1">
      <c r="A199" s="37"/>
    </row>
    <row r="200" spans="1:1" s="38" customFormat="1">
      <c r="A200" s="37"/>
    </row>
    <row r="201" spans="1:1" s="38" customFormat="1">
      <c r="A201" s="37"/>
    </row>
    <row r="202" spans="1:1" s="38" customFormat="1">
      <c r="A202" s="37"/>
    </row>
    <row r="203" spans="1:1" s="38" customFormat="1">
      <c r="A203" s="37"/>
    </row>
    <row r="204" spans="1:1" s="38" customFormat="1">
      <c r="A204" s="37"/>
    </row>
    <row r="205" spans="1:1" s="38" customFormat="1">
      <c r="A205" s="37"/>
    </row>
    <row r="206" spans="1:1" s="38" customFormat="1">
      <c r="A206" s="37"/>
    </row>
    <row r="207" spans="1:1" s="38" customFormat="1">
      <c r="A207" s="37"/>
    </row>
    <row r="208" spans="1:1" s="38" customFormat="1">
      <c r="A208" s="37"/>
    </row>
    <row r="209" spans="1:1" s="38" customFormat="1">
      <c r="A209" s="37"/>
    </row>
    <row r="210" spans="1:1" s="38" customFormat="1">
      <c r="A210" s="37"/>
    </row>
    <row r="211" spans="1:1" s="38" customFormat="1">
      <c r="A211" s="37"/>
    </row>
    <row r="212" spans="1:1" s="38" customFormat="1">
      <c r="A212" s="37"/>
    </row>
    <row r="213" spans="1:1" s="38" customFormat="1">
      <c r="A213" s="37"/>
    </row>
    <row r="214" spans="1:1" s="38" customFormat="1">
      <c r="A214" s="37"/>
    </row>
    <row r="215" spans="1:1" s="38" customFormat="1">
      <c r="A215" s="37"/>
    </row>
    <row r="216" spans="1:1" s="38" customFormat="1">
      <c r="A216" s="37"/>
    </row>
    <row r="217" spans="1:1" s="38" customFormat="1">
      <c r="A217" s="37"/>
    </row>
    <row r="218" spans="1:1" s="38" customFormat="1">
      <c r="A218" s="37"/>
    </row>
    <row r="219" spans="1:1" s="38" customFormat="1">
      <c r="A219" s="37"/>
    </row>
    <row r="220" spans="1:1" s="38" customFormat="1">
      <c r="A220" s="37"/>
    </row>
    <row r="221" spans="1:1" s="38" customFormat="1">
      <c r="A221" s="37"/>
    </row>
    <row r="222" spans="1:1" s="38" customFormat="1">
      <c r="A222" s="37"/>
    </row>
    <row r="223" spans="1:1" s="38" customFormat="1">
      <c r="A223" s="37"/>
    </row>
    <row r="224" spans="1:1" s="38" customFormat="1">
      <c r="A224" s="37"/>
    </row>
    <row r="225" spans="1:1" s="38" customFormat="1">
      <c r="A225" s="37"/>
    </row>
    <row r="226" spans="1:1" s="38" customFormat="1">
      <c r="A226" s="37"/>
    </row>
    <row r="227" spans="1:1" s="38" customFormat="1">
      <c r="A227" s="37"/>
    </row>
    <row r="228" spans="1:1" s="38" customFormat="1">
      <c r="A228" s="37"/>
    </row>
    <row r="229" spans="1:1" s="38" customFormat="1">
      <c r="A229" s="37"/>
    </row>
    <row r="230" spans="1:1" s="38" customFormat="1">
      <c r="A230" s="37"/>
    </row>
    <row r="231" spans="1:1" s="38" customFormat="1">
      <c r="A231" s="37"/>
    </row>
    <row r="232" spans="1:1" s="38" customFormat="1">
      <c r="A232" s="37"/>
    </row>
    <row r="233" spans="1:1" s="38" customFormat="1">
      <c r="A233" s="37"/>
    </row>
    <row r="234" spans="1:1" s="38" customFormat="1">
      <c r="A234" s="37"/>
    </row>
    <row r="235" spans="1:1" s="38" customFormat="1">
      <c r="A235" s="37"/>
    </row>
    <row r="236" spans="1:1" s="38" customFormat="1">
      <c r="A236" s="37"/>
    </row>
    <row r="237" spans="1:1" s="38" customFormat="1">
      <c r="A237" s="37"/>
    </row>
    <row r="238" spans="1:1" s="38" customFormat="1">
      <c r="A238" s="37"/>
    </row>
    <row r="239" spans="1:1" s="38" customFormat="1">
      <c r="A239" s="37"/>
    </row>
    <row r="240" spans="1:1" s="38" customFormat="1">
      <c r="A240" s="37"/>
    </row>
    <row r="241" spans="1:1" s="38" customFormat="1">
      <c r="A241" s="37"/>
    </row>
    <row r="242" spans="1:1" s="38" customFormat="1">
      <c r="A242" s="37"/>
    </row>
    <row r="243" spans="1:1" s="38" customFormat="1">
      <c r="A243" s="37"/>
    </row>
    <row r="244" spans="1:1" s="38" customFormat="1">
      <c r="A244" s="37"/>
    </row>
    <row r="245" spans="1:1" s="38" customFormat="1">
      <c r="A245" s="37"/>
    </row>
    <row r="246" spans="1:1" s="38" customFormat="1">
      <c r="A246" s="37"/>
    </row>
    <row r="247" spans="1:1" s="38" customFormat="1">
      <c r="A247" s="37"/>
    </row>
    <row r="248" spans="1:1" s="38" customFormat="1">
      <c r="A248" s="37"/>
    </row>
    <row r="249" spans="1:1" s="38" customFormat="1">
      <c r="A249" s="37"/>
    </row>
    <row r="250" spans="1:1" s="38" customFormat="1">
      <c r="A250" s="37"/>
    </row>
    <row r="251" spans="1:1" s="38" customFormat="1">
      <c r="A251" s="37"/>
    </row>
    <row r="252" spans="1:1" s="38" customFormat="1">
      <c r="A252" s="37"/>
    </row>
    <row r="253" spans="1:1" s="38" customFormat="1">
      <c r="A253" s="37"/>
    </row>
    <row r="254" spans="1:1" s="38" customFormat="1">
      <c r="A254" s="37"/>
    </row>
    <row r="255" spans="1:1" s="38" customFormat="1">
      <c r="A255" s="37"/>
    </row>
    <row r="256" spans="1:1" s="38" customFormat="1">
      <c r="A256" s="37"/>
    </row>
    <row r="257" spans="1:1" s="38" customFormat="1">
      <c r="A257" s="37"/>
    </row>
    <row r="258" spans="1:1" s="38" customFormat="1">
      <c r="A258" s="37"/>
    </row>
    <row r="259" spans="1:1" s="38" customFormat="1">
      <c r="A259" s="37"/>
    </row>
    <row r="260" spans="1:1" s="38" customFormat="1">
      <c r="A260" s="37"/>
    </row>
    <row r="261" spans="1:1" s="38" customFormat="1">
      <c r="A261" s="37"/>
    </row>
    <row r="262" spans="1:1" s="38" customFormat="1">
      <c r="A262" s="37"/>
    </row>
    <row r="263" spans="1:1" s="38" customFormat="1">
      <c r="A263" s="37"/>
    </row>
    <row r="264" spans="1:1" s="38" customFormat="1">
      <c r="A264" s="37"/>
    </row>
    <row r="265" spans="1:1" s="38" customFormat="1">
      <c r="A265" s="37"/>
    </row>
    <row r="266" spans="1:1" s="38" customFormat="1">
      <c r="A266" s="37"/>
    </row>
    <row r="267" spans="1:1" s="38" customFormat="1">
      <c r="A267" s="37"/>
    </row>
    <row r="268" spans="1:1" s="38" customFormat="1">
      <c r="A268" s="37"/>
    </row>
    <row r="269" spans="1:1" s="38" customFormat="1">
      <c r="A269" s="37"/>
    </row>
    <row r="270" spans="1:1" s="38" customFormat="1">
      <c r="A270" s="37"/>
    </row>
    <row r="271" spans="1:1" s="38" customFormat="1">
      <c r="A271" s="37"/>
    </row>
    <row r="272" spans="1:1" s="38" customFormat="1">
      <c r="A272" s="37"/>
    </row>
    <row r="273" spans="1:1" s="38" customFormat="1">
      <c r="A273" s="37"/>
    </row>
    <row r="274" spans="1:1" s="38" customFormat="1">
      <c r="A274" s="37"/>
    </row>
    <row r="275" spans="1:1" s="38" customFormat="1">
      <c r="A275" s="37"/>
    </row>
    <row r="276" spans="1:1" s="38" customFormat="1">
      <c r="A276" s="37"/>
    </row>
    <row r="277" spans="1:1" s="38" customFormat="1">
      <c r="A277" s="37"/>
    </row>
    <row r="278" spans="1:1" s="38" customFormat="1">
      <c r="A278" s="37"/>
    </row>
    <row r="279" spans="1:1" s="38" customFormat="1">
      <c r="A279" s="37"/>
    </row>
    <row r="280" spans="1:1" s="38" customFormat="1">
      <c r="A280" s="37"/>
    </row>
    <row r="281" spans="1:1" s="38" customFormat="1">
      <c r="A281" s="37"/>
    </row>
    <row r="282" spans="1:1" s="38" customFormat="1">
      <c r="A282" s="37"/>
    </row>
    <row r="283" spans="1:1" s="38" customFormat="1">
      <c r="A283" s="37"/>
    </row>
    <row r="284" spans="1:1" s="38" customFormat="1">
      <c r="A284" s="37"/>
    </row>
    <row r="285" spans="1:1" s="38" customFormat="1">
      <c r="A285" s="37"/>
    </row>
    <row r="286" spans="1:1" s="38" customFormat="1">
      <c r="A286" s="37"/>
    </row>
    <row r="287" spans="1:1" s="38" customFormat="1">
      <c r="A287" s="37"/>
    </row>
    <row r="288" spans="1:1" s="38" customFormat="1">
      <c r="A288" s="37"/>
    </row>
    <row r="289" spans="1:1" s="38" customFormat="1">
      <c r="A289" s="37"/>
    </row>
    <row r="290" spans="1:1" s="38" customFormat="1">
      <c r="A290" s="37"/>
    </row>
    <row r="291" spans="1:1" s="38" customFormat="1">
      <c r="A291" s="37"/>
    </row>
    <row r="292" spans="1:1" s="38" customFormat="1">
      <c r="A292" s="37"/>
    </row>
    <row r="293" spans="1:1" s="38" customFormat="1">
      <c r="A293" s="37"/>
    </row>
    <row r="294" spans="1:1" s="38" customFormat="1">
      <c r="A294" s="37"/>
    </row>
    <row r="295" spans="1:1" s="38" customFormat="1">
      <c r="A295" s="37"/>
    </row>
    <row r="296" spans="1:1" s="38" customFormat="1">
      <c r="A296" s="37"/>
    </row>
    <row r="297" spans="1:1" s="38" customFormat="1">
      <c r="A297" s="37"/>
    </row>
    <row r="298" spans="1:1" s="38" customFormat="1">
      <c r="A298" s="37"/>
    </row>
    <row r="299" spans="1:1" s="38" customFormat="1">
      <c r="A299" s="37"/>
    </row>
    <row r="300" spans="1:1" s="38" customFormat="1">
      <c r="A300" s="37"/>
    </row>
    <row r="301" spans="1:1" s="38" customFormat="1">
      <c r="A301" s="37"/>
    </row>
    <row r="302" spans="1:1" s="38" customFormat="1">
      <c r="A302" s="37"/>
    </row>
    <row r="303" spans="1:1" s="38" customFormat="1">
      <c r="A303" s="37"/>
    </row>
    <row r="304" spans="1:1" s="38" customFormat="1">
      <c r="A304" s="37"/>
    </row>
    <row r="305" spans="1:1" s="38" customFormat="1">
      <c r="A305" s="37"/>
    </row>
    <row r="306" spans="1:1" s="38" customFormat="1">
      <c r="A306" s="37"/>
    </row>
    <row r="307" spans="1:1" s="38" customFormat="1">
      <c r="A307" s="37"/>
    </row>
    <row r="308" spans="1:1" s="38" customFormat="1">
      <c r="A308" s="37"/>
    </row>
    <row r="309" spans="1:1" s="38" customFormat="1">
      <c r="A309" s="37"/>
    </row>
    <row r="310" spans="1:1" s="38" customFormat="1">
      <c r="A310" s="37"/>
    </row>
    <row r="311" spans="1:1" s="38" customFormat="1">
      <c r="A311" s="37"/>
    </row>
    <row r="312" spans="1:1" s="38" customFormat="1">
      <c r="A312" s="37"/>
    </row>
    <row r="313" spans="1:1" s="38" customFormat="1">
      <c r="A313" s="37"/>
    </row>
    <row r="314" spans="1:1" s="38" customFormat="1">
      <c r="A314" s="37"/>
    </row>
    <row r="315" spans="1:1" s="38" customFormat="1">
      <c r="A315" s="37"/>
    </row>
    <row r="316" spans="1:1" s="38" customFormat="1">
      <c r="A316" s="37"/>
    </row>
    <row r="317" spans="1:1" s="38" customFormat="1">
      <c r="A317" s="37"/>
    </row>
    <row r="318" spans="1:1" s="38" customFormat="1">
      <c r="A318" s="37"/>
    </row>
    <row r="319" spans="1:1" s="38" customFormat="1">
      <c r="A319" s="37"/>
    </row>
    <row r="320" spans="1:1" s="38" customFormat="1">
      <c r="A320" s="37"/>
    </row>
    <row r="321" spans="1:1" s="38" customFormat="1">
      <c r="A321" s="37"/>
    </row>
    <row r="322" spans="1:1" s="38" customFormat="1">
      <c r="A322" s="37"/>
    </row>
    <row r="323" spans="1:1" s="38" customFormat="1">
      <c r="A323" s="37"/>
    </row>
    <row r="324" spans="1:1" s="38" customFormat="1">
      <c r="A324" s="37"/>
    </row>
    <row r="325" spans="1:1" s="38" customFormat="1">
      <c r="A325" s="37"/>
    </row>
    <row r="326" spans="1:1" s="38" customFormat="1">
      <c r="A326" s="37"/>
    </row>
    <row r="327" spans="1:1" s="38" customFormat="1">
      <c r="A327" s="37"/>
    </row>
    <row r="328" spans="1:1" s="38" customFormat="1">
      <c r="A328" s="37"/>
    </row>
    <row r="329" spans="1:1" s="38" customFormat="1">
      <c r="A329" s="37"/>
    </row>
    <row r="330" spans="1:1" s="38" customFormat="1">
      <c r="A330" s="37"/>
    </row>
    <row r="331" spans="1:1" s="38" customFormat="1">
      <c r="A331" s="37"/>
    </row>
    <row r="332" spans="1:1" s="38" customFormat="1">
      <c r="A332" s="37"/>
    </row>
    <row r="333" spans="1:1" s="38" customFormat="1">
      <c r="A333" s="37"/>
    </row>
    <row r="334" spans="1:1" s="38" customFormat="1">
      <c r="A334" s="37"/>
    </row>
    <row r="335" spans="1:1" s="38" customFormat="1">
      <c r="A335" s="37"/>
    </row>
    <row r="336" spans="1:1" s="38" customFormat="1">
      <c r="A336" s="37"/>
    </row>
    <row r="337" spans="1:1" s="38" customFormat="1">
      <c r="A337" s="37"/>
    </row>
    <row r="338" spans="1:1" s="38" customFormat="1">
      <c r="A338" s="37"/>
    </row>
    <row r="339" spans="1:1" s="38" customFormat="1">
      <c r="A339" s="37"/>
    </row>
    <row r="340" spans="1:1" s="38" customFormat="1">
      <c r="A340" s="37"/>
    </row>
    <row r="341" spans="1:1" s="38" customFormat="1">
      <c r="A341" s="37"/>
    </row>
    <row r="342" spans="1:1" s="38" customFormat="1">
      <c r="A342" s="37"/>
    </row>
    <row r="343" spans="1:1" s="38" customFormat="1">
      <c r="A343" s="37"/>
    </row>
    <row r="344" spans="1:1" s="38" customFormat="1">
      <c r="A344" s="37"/>
    </row>
    <row r="345" spans="1:1" s="38" customFormat="1">
      <c r="A345" s="37"/>
    </row>
    <row r="346" spans="1:1" s="38" customFormat="1">
      <c r="A346" s="37"/>
    </row>
    <row r="347" spans="1:1" s="38" customFormat="1">
      <c r="A347" s="37"/>
    </row>
    <row r="348" spans="1:1" s="38" customFormat="1">
      <c r="A348" s="37"/>
    </row>
    <row r="349" spans="1:1" s="38" customFormat="1">
      <c r="A349" s="37"/>
    </row>
    <row r="350" spans="1:1" s="38" customFormat="1">
      <c r="A350" s="37"/>
    </row>
    <row r="351" spans="1:1" s="38" customFormat="1">
      <c r="A351" s="37"/>
    </row>
    <row r="352" spans="1:1" s="38" customFormat="1">
      <c r="A352" s="37"/>
    </row>
    <row r="353" spans="1:1" s="38" customFormat="1">
      <c r="A353" s="37"/>
    </row>
    <row r="354" spans="1:1" s="38" customFormat="1">
      <c r="A354" s="37"/>
    </row>
    <row r="355" spans="1:1" s="38" customFormat="1">
      <c r="A355" s="37"/>
    </row>
    <row r="356" spans="1:1" s="38" customFormat="1">
      <c r="A356" s="37"/>
    </row>
    <row r="357" spans="1:1" s="38" customFormat="1">
      <c r="A357" s="37"/>
    </row>
    <row r="358" spans="1:1" s="38" customFormat="1">
      <c r="A358" s="37"/>
    </row>
    <row r="359" spans="1:1" s="38" customFormat="1">
      <c r="A359" s="37"/>
    </row>
    <row r="360" spans="1:1" s="38" customFormat="1">
      <c r="A360" s="37"/>
    </row>
    <row r="361" spans="1:1" s="38" customFormat="1">
      <c r="A361" s="37"/>
    </row>
    <row r="362" spans="1:1" s="38" customFormat="1">
      <c r="A362" s="37"/>
    </row>
    <row r="363" spans="1:1" s="38" customFormat="1">
      <c r="A363" s="37"/>
    </row>
    <row r="364" spans="1:1" s="38" customFormat="1">
      <c r="A364" s="37"/>
    </row>
    <row r="365" spans="1:1" s="38" customFormat="1">
      <c r="A365" s="37"/>
    </row>
    <row r="366" spans="1:1" s="38" customFormat="1">
      <c r="A366" s="37"/>
    </row>
    <row r="367" spans="1:1" s="38" customFormat="1">
      <c r="A367" s="37"/>
    </row>
    <row r="368" spans="1:1" s="38" customFormat="1">
      <c r="A368" s="37"/>
    </row>
    <row r="369" spans="1:1" s="38" customFormat="1">
      <c r="A369" s="37"/>
    </row>
    <row r="370" spans="1:1" s="38" customFormat="1">
      <c r="A370" s="37"/>
    </row>
    <row r="371" spans="1:1" s="38" customFormat="1">
      <c r="A371" s="37"/>
    </row>
    <row r="372" spans="1:1" s="38" customFormat="1">
      <c r="A372" s="37"/>
    </row>
    <row r="373" spans="1:1" s="38" customFormat="1">
      <c r="A373" s="37"/>
    </row>
    <row r="374" spans="1:1" s="38" customFormat="1">
      <c r="A374" s="37"/>
    </row>
    <row r="375" spans="1:1" s="38" customFormat="1">
      <c r="A375" s="37"/>
    </row>
    <row r="376" spans="1:1" s="38" customFormat="1">
      <c r="A376" s="37"/>
    </row>
    <row r="377" spans="1:1" s="38" customFormat="1">
      <c r="A377" s="37"/>
    </row>
    <row r="378" spans="1:1" s="38" customFormat="1">
      <c r="A378" s="37"/>
    </row>
    <row r="379" spans="1:1" s="38" customFormat="1">
      <c r="A379" s="37"/>
    </row>
  </sheetData>
  <mergeCells count="15">
    <mergeCell ref="T15:V15"/>
    <mergeCell ref="T16:V16"/>
    <mergeCell ref="A1:X1"/>
    <mergeCell ref="A2:X2"/>
    <mergeCell ref="A4:A5"/>
    <mergeCell ref="B4:D4"/>
    <mergeCell ref="E4:E5"/>
    <mergeCell ref="F4:F5"/>
    <mergeCell ref="G4:I4"/>
    <mergeCell ref="J4:K4"/>
    <mergeCell ref="L4:O4"/>
    <mergeCell ref="P4:R4"/>
    <mergeCell ref="S4:T4"/>
    <mergeCell ref="U4:V4"/>
    <mergeCell ref="X4:X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AA89"/>
  <sheetViews>
    <sheetView topLeftCell="A7" zoomScaleNormal="100" workbookViewId="0">
      <selection sqref="A1:Y1"/>
    </sheetView>
  </sheetViews>
  <sheetFormatPr defaultColWidth="8" defaultRowHeight="24.9" customHeight="1"/>
  <cols>
    <col min="1" max="1" width="6" style="891" customWidth="1"/>
    <col min="2" max="2" width="9.19921875" style="891" customWidth="1"/>
    <col min="3" max="3" width="12.19921875" style="891" customWidth="1"/>
    <col min="4" max="4" width="11.09765625" style="891" customWidth="1"/>
    <col min="5" max="5" width="65.19921875" style="891" customWidth="1"/>
    <col min="6" max="6" width="9.19921875" style="891" customWidth="1"/>
    <col min="7" max="8" width="7.19921875" style="891" customWidth="1"/>
    <col min="9" max="9" width="11.3984375" style="891" customWidth="1"/>
    <col min="10" max="10" width="12.5" style="891" customWidth="1"/>
    <col min="11" max="11" width="12.59765625" style="891" bestFit="1" customWidth="1"/>
    <col min="12" max="12" width="10.09765625" style="891" customWidth="1"/>
    <col min="13" max="13" width="8.8984375" style="891" customWidth="1"/>
    <col min="14" max="14" width="10.59765625" style="891" customWidth="1"/>
    <col min="15" max="15" width="9.8984375" style="891" customWidth="1"/>
    <col min="16" max="17" width="8.8984375" style="891" customWidth="1"/>
    <col min="18" max="18" width="11.8984375" style="891" customWidth="1"/>
    <col min="19" max="19" width="18.8984375" style="891" customWidth="1"/>
    <col min="20" max="20" width="14.69921875" style="891" customWidth="1"/>
    <col min="21" max="21" width="10.09765625" style="891" bestFit="1" customWidth="1"/>
    <col min="22" max="22" width="19.59765625" style="891" bestFit="1" customWidth="1"/>
    <col min="23" max="23" width="11.69921875" style="891" customWidth="1"/>
    <col min="24" max="24" width="5.5" style="891" customWidth="1"/>
    <col min="25" max="25" width="16.3984375" style="891" customWidth="1"/>
    <col min="26" max="26" width="22.19921875" style="891" customWidth="1"/>
    <col min="27" max="27" width="14.3984375" style="891" customWidth="1"/>
    <col min="28" max="28" width="14" style="891" bestFit="1" customWidth="1"/>
    <col min="29" max="29" width="13.8984375" style="891" customWidth="1"/>
    <col min="30" max="30" width="5.8984375" style="891" bestFit="1" customWidth="1"/>
    <col min="31" max="31" width="7.69921875" style="891" customWidth="1"/>
    <col min="32" max="32" width="10" style="891" customWidth="1"/>
    <col min="33" max="33" width="15.09765625" style="891" bestFit="1" customWidth="1"/>
    <col min="34" max="34" width="19" style="891" bestFit="1" customWidth="1"/>
    <col min="35" max="16384" width="8" style="891"/>
  </cols>
  <sheetData>
    <row r="1" spans="1:27" ht="58.8">
      <c r="A1" s="1329" t="s">
        <v>716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  <c r="S1" s="1329"/>
      <c r="T1" s="1329"/>
      <c r="U1" s="1329"/>
      <c r="V1" s="1329"/>
      <c r="W1" s="1329"/>
      <c r="X1" s="1329"/>
      <c r="Y1" s="1329"/>
    </row>
    <row r="2" spans="1:27" ht="58.8">
      <c r="A2" s="1330" t="s">
        <v>87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/>
    </row>
    <row r="3" spans="1:27" ht="22.5" customHeight="1" thickBot="1">
      <c r="A3" s="863"/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 t="s">
        <v>359</v>
      </c>
      <c r="W3" s="863"/>
      <c r="X3" s="863"/>
      <c r="Y3" s="863"/>
    </row>
    <row r="4" spans="1:27" s="866" customFormat="1" ht="66" customHeight="1" thickTop="1">
      <c r="A4" s="1331" t="s">
        <v>42</v>
      </c>
      <c r="B4" s="1333" t="s">
        <v>162</v>
      </c>
      <c r="C4" s="1333"/>
      <c r="D4" s="1333"/>
      <c r="E4" s="1334" t="s">
        <v>46</v>
      </c>
      <c r="F4" s="1336" t="s">
        <v>342</v>
      </c>
      <c r="G4" s="1333" t="s">
        <v>316</v>
      </c>
      <c r="H4" s="1333"/>
      <c r="I4" s="1333" t="s">
        <v>343</v>
      </c>
      <c r="J4" s="1333"/>
      <c r="K4" s="1333"/>
      <c r="L4" s="1316" t="s">
        <v>409</v>
      </c>
      <c r="M4" s="1316"/>
      <c r="N4" s="1316"/>
      <c r="O4" s="1316" t="s">
        <v>348</v>
      </c>
      <c r="P4" s="1316"/>
      <c r="Q4" s="1316"/>
      <c r="R4" s="1316"/>
      <c r="S4" s="1316" t="s">
        <v>368</v>
      </c>
      <c r="T4" s="1316"/>
      <c r="U4" s="1316"/>
      <c r="V4" s="1316"/>
      <c r="W4" s="1316"/>
      <c r="X4" s="1317" t="s">
        <v>131</v>
      </c>
      <c r="Y4" s="1313" t="s">
        <v>45</v>
      </c>
      <c r="Z4" s="864"/>
      <c r="AA4" s="865"/>
    </row>
    <row r="5" spans="1:27" s="861" customFormat="1" ht="30.75" customHeight="1">
      <c r="A5" s="1332"/>
      <c r="B5" s="1338" t="s">
        <v>344</v>
      </c>
      <c r="C5" s="1339" t="s">
        <v>164</v>
      </c>
      <c r="D5" s="1341" t="s">
        <v>345</v>
      </c>
      <c r="E5" s="1335"/>
      <c r="F5" s="1337"/>
      <c r="G5" s="1342" t="s">
        <v>317</v>
      </c>
      <c r="H5" s="1311" t="s">
        <v>318</v>
      </c>
      <c r="I5" s="1325" t="s">
        <v>358</v>
      </c>
      <c r="J5" s="1327" t="s">
        <v>171</v>
      </c>
      <c r="K5" s="1320" t="s">
        <v>43</v>
      </c>
      <c r="L5" s="1325" t="s">
        <v>358</v>
      </c>
      <c r="M5" s="1327" t="s">
        <v>171</v>
      </c>
      <c r="N5" s="1320" t="s">
        <v>43</v>
      </c>
      <c r="O5" s="1325" t="s">
        <v>358</v>
      </c>
      <c r="P5" s="1327" t="s">
        <v>171</v>
      </c>
      <c r="Q5" s="1327" t="s">
        <v>357</v>
      </c>
      <c r="R5" s="1320" t="s">
        <v>43</v>
      </c>
      <c r="S5" s="1322" t="s">
        <v>166</v>
      </c>
      <c r="T5" s="1322"/>
      <c r="U5" s="1322"/>
      <c r="V5" s="1323" t="s">
        <v>171</v>
      </c>
      <c r="W5" s="1320" t="s">
        <v>319</v>
      </c>
      <c r="X5" s="1318"/>
      <c r="Y5" s="1314"/>
      <c r="Z5" s="864"/>
      <c r="AA5" s="867"/>
    </row>
    <row r="6" spans="1:27" s="862" customFormat="1" ht="70.8" thickBot="1">
      <c r="A6" s="1332"/>
      <c r="B6" s="1338"/>
      <c r="C6" s="1340"/>
      <c r="D6" s="1341"/>
      <c r="E6" s="1335"/>
      <c r="F6" s="1337"/>
      <c r="G6" s="1343"/>
      <c r="H6" s="1312"/>
      <c r="I6" s="1326"/>
      <c r="J6" s="1328"/>
      <c r="K6" s="1321"/>
      <c r="L6" s="1326"/>
      <c r="M6" s="1328"/>
      <c r="N6" s="1321"/>
      <c r="O6" s="1326"/>
      <c r="P6" s="1328"/>
      <c r="Q6" s="1328"/>
      <c r="R6" s="1321"/>
      <c r="S6" s="720" t="s">
        <v>584</v>
      </c>
      <c r="T6" s="861" t="s">
        <v>427</v>
      </c>
      <c r="U6" s="721" t="s">
        <v>43</v>
      </c>
      <c r="V6" s="1324"/>
      <c r="W6" s="1321"/>
      <c r="X6" s="1319"/>
      <c r="Y6" s="1315"/>
      <c r="Z6" s="864"/>
      <c r="AA6" s="868"/>
    </row>
    <row r="7" spans="1:27" s="871" customFormat="1" ht="21" customHeight="1" thickBot="1">
      <c r="A7" s="911">
        <v>1</v>
      </c>
      <c r="B7" s="912">
        <v>2</v>
      </c>
      <c r="C7" s="913">
        <v>3</v>
      </c>
      <c r="D7" s="914">
        <v>4</v>
      </c>
      <c r="E7" s="915">
        <v>5</v>
      </c>
      <c r="F7" s="916">
        <v>6</v>
      </c>
      <c r="G7" s="917">
        <v>7</v>
      </c>
      <c r="H7" s="918">
        <v>8</v>
      </c>
      <c r="I7" s="917">
        <v>9</v>
      </c>
      <c r="J7" s="913">
        <v>10</v>
      </c>
      <c r="K7" s="918" t="s">
        <v>320</v>
      </c>
      <c r="L7" s="917">
        <v>12</v>
      </c>
      <c r="M7" s="913">
        <v>13</v>
      </c>
      <c r="N7" s="918" t="s">
        <v>321</v>
      </c>
      <c r="O7" s="917">
        <v>15</v>
      </c>
      <c r="P7" s="913">
        <v>16</v>
      </c>
      <c r="Q7" s="913">
        <v>17</v>
      </c>
      <c r="R7" s="918" t="s">
        <v>322</v>
      </c>
      <c r="S7" s="917">
        <v>19</v>
      </c>
      <c r="T7" s="913">
        <v>20</v>
      </c>
      <c r="U7" s="918" t="s">
        <v>323</v>
      </c>
      <c r="V7" s="1156">
        <v>22</v>
      </c>
      <c r="W7" s="918" t="s">
        <v>170</v>
      </c>
      <c r="X7" s="919">
        <v>24</v>
      </c>
      <c r="Y7" s="920">
        <v>25</v>
      </c>
      <c r="Z7" s="869"/>
      <c r="AA7" s="870"/>
    </row>
    <row r="8" spans="1:27" s="705" customFormat="1" ht="27" customHeight="1">
      <c r="A8" s="873">
        <v>1</v>
      </c>
      <c r="B8" s="725" t="s">
        <v>3</v>
      </c>
      <c r="C8" s="713" t="s">
        <v>517</v>
      </c>
      <c r="D8" s="726" t="s">
        <v>6</v>
      </c>
      <c r="E8" s="874" t="s">
        <v>406</v>
      </c>
      <c r="F8" s="693">
        <v>1</v>
      </c>
      <c r="G8" s="690">
        <v>2017</v>
      </c>
      <c r="H8" s="875" t="s">
        <v>369</v>
      </c>
      <c r="I8" s="872">
        <v>3100</v>
      </c>
      <c r="J8" s="723">
        <v>5000</v>
      </c>
      <c r="K8" s="709">
        <f>SUM(I8:J8)</f>
        <v>8100</v>
      </c>
      <c r="L8" s="943">
        <v>0</v>
      </c>
      <c r="M8" s="907">
        <v>0</v>
      </c>
      <c r="N8" s="939">
        <v>0</v>
      </c>
      <c r="O8" s="942">
        <v>0</v>
      </c>
      <c r="P8" s="907">
        <v>0</v>
      </c>
      <c r="Q8" s="943"/>
      <c r="R8" s="940">
        <f t="shared" ref="R8:R17" si="0">SUM(O8:Q8)</f>
        <v>0</v>
      </c>
      <c r="S8" s="941">
        <v>0</v>
      </c>
      <c r="T8" s="723">
        <v>3100</v>
      </c>
      <c r="U8" s="709">
        <f>S8+T8</f>
        <v>3100</v>
      </c>
      <c r="V8" s="1157">
        <v>2500</v>
      </c>
      <c r="W8" s="724">
        <f>U8+V8</f>
        <v>5600</v>
      </c>
      <c r="X8" s="716" t="s">
        <v>30</v>
      </c>
      <c r="Y8" s="715" t="s">
        <v>469</v>
      </c>
      <c r="Z8" s="704"/>
    </row>
    <row r="9" spans="1:27" s="705" customFormat="1" ht="27" customHeight="1">
      <c r="A9" s="873">
        <v>2</v>
      </c>
      <c r="B9" s="725" t="s">
        <v>3</v>
      </c>
      <c r="C9" s="713" t="s">
        <v>518</v>
      </c>
      <c r="D9" s="726" t="s">
        <v>6</v>
      </c>
      <c r="E9" s="874" t="s">
        <v>481</v>
      </c>
      <c r="F9" s="693">
        <v>1</v>
      </c>
      <c r="G9" s="690">
        <v>2017</v>
      </c>
      <c r="H9" s="875">
        <v>2017</v>
      </c>
      <c r="I9" s="722">
        <v>880</v>
      </c>
      <c r="J9" s="723">
        <v>16000</v>
      </c>
      <c r="K9" s="709">
        <f t="shared" ref="K9:K17" si="1">SUM(I9:J9)</f>
        <v>16880</v>
      </c>
      <c r="L9" s="943">
        <v>0</v>
      </c>
      <c r="M9" s="907">
        <v>0</v>
      </c>
      <c r="N9" s="939">
        <v>0</v>
      </c>
      <c r="O9" s="942">
        <v>0</v>
      </c>
      <c r="P9" s="907">
        <v>0</v>
      </c>
      <c r="Q9" s="943">
        <v>0</v>
      </c>
      <c r="R9" s="940">
        <f t="shared" si="0"/>
        <v>0</v>
      </c>
      <c r="S9" s="941">
        <v>0</v>
      </c>
      <c r="T9" s="723">
        <v>880</v>
      </c>
      <c r="U9" s="709">
        <f>S9+T9</f>
        <v>880</v>
      </c>
      <c r="V9" s="1157">
        <v>13025</v>
      </c>
      <c r="W9" s="724">
        <f>U9+V9</f>
        <v>13905</v>
      </c>
      <c r="X9" s="716" t="s">
        <v>30</v>
      </c>
      <c r="Y9" s="715" t="s">
        <v>470</v>
      </c>
      <c r="Z9" s="706">
        <f>1800000*8000</f>
        <v>14400000000</v>
      </c>
    </row>
    <row r="10" spans="1:27" s="705" customFormat="1" ht="27" customHeight="1">
      <c r="A10" s="873">
        <f>A9+1</f>
        <v>3</v>
      </c>
      <c r="B10" s="725" t="s">
        <v>3</v>
      </c>
      <c r="C10" s="713" t="s">
        <v>519</v>
      </c>
      <c r="D10" s="726" t="s">
        <v>6</v>
      </c>
      <c r="E10" s="874" t="s">
        <v>539</v>
      </c>
      <c r="F10" s="693">
        <v>1</v>
      </c>
      <c r="G10" s="690">
        <v>2017</v>
      </c>
      <c r="H10" s="875">
        <v>2017</v>
      </c>
      <c r="I10" s="722">
        <v>720</v>
      </c>
      <c r="J10" s="723">
        <v>14400</v>
      </c>
      <c r="K10" s="709">
        <f t="shared" si="1"/>
        <v>15120</v>
      </c>
      <c r="L10" s="943">
        <v>0</v>
      </c>
      <c r="M10" s="907">
        <v>0</v>
      </c>
      <c r="N10" s="939">
        <v>0</v>
      </c>
      <c r="O10" s="942">
        <v>0</v>
      </c>
      <c r="P10" s="907">
        <v>0</v>
      </c>
      <c r="Q10" s="943">
        <v>0</v>
      </c>
      <c r="R10" s="940">
        <f t="shared" si="0"/>
        <v>0</v>
      </c>
      <c r="S10" s="941">
        <v>0</v>
      </c>
      <c r="T10" s="723">
        <f>I10-O10</f>
        <v>720</v>
      </c>
      <c r="U10" s="709">
        <f>S10+T10</f>
        <v>720</v>
      </c>
      <c r="V10" s="1157">
        <v>11430</v>
      </c>
      <c r="W10" s="724">
        <f>U10+V10</f>
        <v>12150</v>
      </c>
      <c r="X10" s="716" t="s">
        <v>30</v>
      </c>
      <c r="Y10" s="715" t="s">
        <v>470</v>
      </c>
      <c r="Z10" s="704"/>
    </row>
    <row r="11" spans="1:27" s="705" customFormat="1" ht="27" customHeight="1">
      <c r="A11" s="873">
        <f>A10+1</f>
        <v>4</v>
      </c>
      <c r="B11" s="725" t="s">
        <v>3</v>
      </c>
      <c r="C11" s="713" t="s">
        <v>520</v>
      </c>
      <c r="D11" s="726" t="s">
        <v>6</v>
      </c>
      <c r="E11" s="874" t="s">
        <v>480</v>
      </c>
      <c r="F11" s="693">
        <v>1</v>
      </c>
      <c r="G11" s="690">
        <v>2017</v>
      </c>
      <c r="H11" s="875" t="s">
        <v>415</v>
      </c>
      <c r="I11" s="722">
        <v>750</v>
      </c>
      <c r="J11" s="723">
        <v>40000</v>
      </c>
      <c r="K11" s="709">
        <f t="shared" si="1"/>
        <v>40750</v>
      </c>
      <c r="L11" s="943">
        <v>0</v>
      </c>
      <c r="M11" s="907">
        <v>0</v>
      </c>
      <c r="N11" s="939">
        <v>0</v>
      </c>
      <c r="O11" s="942">
        <v>0</v>
      </c>
      <c r="P11" s="907">
        <v>0</v>
      </c>
      <c r="Q11" s="943">
        <v>0</v>
      </c>
      <c r="R11" s="940">
        <f t="shared" si="0"/>
        <v>0</v>
      </c>
      <c r="S11" s="941">
        <v>0</v>
      </c>
      <c r="T11" s="723">
        <f>I11-O11</f>
        <v>750</v>
      </c>
      <c r="U11" s="709">
        <f>S11+T11</f>
        <v>750</v>
      </c>
      <c r="V11" s="1157">
        <v>8400</v>
      </c>
      <c r="W11" s="724">
        <f>U11+V11</f>
        <v>9150</v>
      </c>
      <c r="X11" s="716" t="s">
        <v>30</v>
      </c>
      <c r="Y11" s="715" t="s">
        <v>458</v>
      </c>
      <c r="Z11" s="704"/>
    </row>
    <row r="12" spans="1:27" s="705" customFormat="1" ht="27" customHeight="1">
      <c r="A12" s="873">
        <f t="shared" ref="A12:A17" si="2">A11+1</f>
        <v>5</v>
      </c>
      <c r="B12" s="725" t="s">
        <v>3</v>
      </c>
      <c r="C12" s="713" t="s">
        <v>521</v>
      </c>
      <c r="D12" s="726" t="s">
        <v>6</v>
      </c>
      <c r="E12" s="874" t="s">
        <v>431</v>
      </c>
      <c r="F12" s="693">
        <v>1</v>
      </c>
      <c r="G12" s="690" t="s">
        <v>369</v>
      </c>
      <c r="H12" s="876" t="s">
        <v>370</v>
      </c>
      <c r="I12" s="782">
        <v>0</v>
      </c>
      <c r="J12" s="877">
        <v>29600</v>
      </c>
      <c r="K12" s="709">
        <f t="shared" si="1"/>
        <v>29600</v>
      </c>
      <c r="L12" s="943">
        <v>0</v>
      </c>
      <c r="M12" s="907">
        <v>0</v>
      </c>
      <c r="N12" s="939">
        <v>0</v>
      </c>
      <c r="O12" s="942">
        <v>0</v>
      </c>
      <c r="P12" s="907">
        <v>0</v>
      </c>
      <c r="Q12" s="943">
        <v>0</v>
      </c>
      <c r="R12" s="940">
        <f t="shared" si="0"/>
        <v>0</v>
      </c>
      <c r="S12" s="941">
        <v>0</v>
      </c>
      <c r="T12" s="905">
        <v>0</v>
      </c>
      <c r="U12" s="784">
        <v>0</v>
      </c>
      <c r="V12" s="1157">
        <v>10000</v>
      </c>
      <c r="W12" s="724">
        <f t="shared" ref="W12:W17" si="3">U12+V12</f>
        <v>10000</v>
      </c>
      <c r="X12" s="717"/>
      <c r="Y12" s="715" t="s">
        <v>471</v>
      </c>
      <c r="Z12" s="704"/>
    </row>
    <row r="13" spans="1:27" s="705" customFormat="1" ht="27" customHeight="1">
      <c r="A13" s="873">
        <f t="shared" si="2"/>
        <v>6</v>
      </c>
      <c r="B13" s="725" t="s">
        <v>3</v>
      </c>
      <c r="C13" s="713" t="s">
        <v>522</v>
      </c>
      <c r="D13" s="726" t="s">
        <v>6</v>
      </c>
      <c r="E13" s="874" t="s">
        <v>433</v>
      </c>
      <c r="F13" s="693">
        <v>1</v>
      </c>
      <c r="G13" s="690" t="s">
        <v>370</v>
      </c>
      <c r="H13" s="875" t="s">
        <v>478</v>
      </c>
      <c r="I13" s="782">
        <v>0</v>
      </c>
      <c r="J13" s="877">
        <v>1028300</v>
      </c>
      <c r="K13" s="709">
        <f t="shared" si="1"/>
        <v>1028300</v>
      </c>
      <c r="L13" s="943">
        <v>0</v>
      </c>
      <c r="M13" s="907">
        <v>0</v>
      </c>
      <c r="N13" s="939">
        <v>0</v>
      </c>
      <c r="O13" s="942">
        <v>0</v>
      </c>
      <c r="P13" s="907">
        <v>0</v>
      </c>
      <c r="Q13" s="943">
        <v>0</v>
      </c>
      <c r="R13" s="940">
        <f t="shared" si="0"/>
        <v>0</v>
      </c>
      <c r="S13" s="941">
        <v>0</v>
      </c>
      <c r="T13" s="905">
        <v>0</v>
      </c>
      <c r="U13" s="784">
        <v>0</v>
      </c>
      <c r="V13" s="1157">
        <v>50000</v>
      </c>
      <c r="W13" s="724">
        <f t="shared" si="3"/>
        <v>50000</v>
      </c>
      <c r="X13" s="717"/>
      <c r="Y13" s="715" t="s">
        <v>469</v>
      </c>
      <c r="Z13" s="704"/>
    </row>
    <row r="14" spans="1:27" s="705" customFormat="1" ht="27" customHeight="1">
      <c r="A14" s="873">
        <f t="shared" si="2"/>
        <v>7</v>
      </c>
      <c r="B14" s="725" t="s">
        <v>3</v>
      </c>
      <c r="C14" s="713" t="s">
        <v>523</v>
      </c>
      <c r="D14" s="726" t="s">
        <v>6</v>
      </c>
      <c r="E14" s="874" t="s">
        <v>434</v>
      </c>
      <c r="F14" s="693">
        <v>1</v>
      </c>
      <c r="G14" s="690">
        <v>2017</v>
      </c>
      <c r="H14" s="875">
        <v>2017</v>
      </c>
      <c r="I14" s="782">
        <v>0</v>
      </c>
      <c r="J14" s="877">
        <v>26390</v>
      </c>
      <c r="K14" s="709">
        <f t="shared" si="1"/>
        <v>26390</v>
      </c>
      <c r="L14" s="943">
        <v>0</v>
      </c>
      <c r="M14" s="907">
        <v>0</v>
      </c>
      <c r="N14" s="939">
        <v>0</v>
      </c>
      <c r="O14" s="942">
        <v>0</v>
      </c>
      <c r="P14" s="907">
        <v>0</v>
      </c>
      <c r="Q14" s="943">
        <v>0</v>
      </c>
      <c r="R14" s="940">
        <f t="shared" si="0"/>
        <v>0</v>
      </c>
      <c r="S14" s="941">
        <v>0</v>
      </c>
      <c r="T14" s="905">
        <v>0</v>
      </c>
      <c r="U14" s="784">
        <v>0</v>
      </c>
      <c r="V14" s="1157">
        <v>20000</v>
      </c>
      <c r="W14" s="724">
        <f t="shared" si="3"/>
        <v>20000</v>
      </c>
      <c r="X14" s="717"/>
      <c r="Y14" s="715" t="s">
        <v>469</v>
      </c>
      <c r="Z14" s="704"/>
    </row>
    <row r="15" spans="1:27" s="705" customFormat="1" ht="27" customHeight="1">
      <c r="A15" s="873">
        <f t="shared" si="2"/>
        <v>8</v>
      </c>
      <c r="B15" s="725" t="s">
        <v>3</v>
      </c>
      <c r="C15" s="713" t="s">
        <v>524</v>
      </c>
      <c r="D15" s="726" t="s">
        <v>6</v>
      </c>
      <c r="E15" s="874" t="s">
        <v>435</v>
      </c>
      <c r="F15" s="693">
        <v>1</v>
      </c>
      <c r="G15" s="690" t="s">
        <v>370</v>
      </c>
      <c r="H15" s="875" t="s">
        <v>370</v>
      </c>
      <c r="I15" s="782">
        <v>0</v>
      </c>
      <c r="J15" s="877">
        <v>180000</v>
      </c>
      <c r="K15" s="709">
        <f t="shared" si="1"/>
        <v>180000</v>
      </c>
      <c r="L15" s="943">
        <v>0</v>
      </c>
      <c r="M15" s="907">
        <v>0</v>
      </c>
      <c r="N15" s="939">
        <v>0</v>
      </c>
      <c r="O15" s="942">
        <v>0</v>
      </c>
      <c r="P15" s="907">
        <v>0</v>
      </c>
      <c r="Q15" s="943">
        <v>0</v>
      </c>
      <c r="R15" s="940">
        <f t="shared" si="0"/>
        <v>0</v>
      </c>
      <c r="S15" s="941">
        <v>0</v>
      </c>
      <c r="T15" s="905">
        <v>0</v>
      </c>
      <c r="U15" s="784">
        <v>0</v>
      </c>
      <c r="V15" s="1157">
        <v>40000</v>
      </c>
      <c r="W15" s="724">
        <f t="shared" si="3"/>
        <v>40000</v>
      </c>
      <c r="X15" s="717"/>
      <c r="Y15" s="715" t="s">
        <v>472</v>
      </c>
      <c r="Z15" s="704"/>
    </row>
    <row r="16" spans="1:27" s="705" customFormat="1" ht="27" customHeight="1">
      <c r="A16" s="873">
        <f t="shared" si="2"/>
        <v>9</v>
      </c>
      <c r="B16" s="725" t="s">
        <v>3</v>
      </c>
      <c r="C16" s="713" t="s">
        <v>525</v>
      </c>
      <c r="D16" s="726" t="s">
        <v>6</v>
      </c>
      <c r="E16" s="874" t="s">
        <v>436</v>
      </c>
      <c r="F16" s="693">
        <v>1</v>
      </c>
      <c r="G16" s="690" t="s">
        <v>370</v>
      </c>
      <c r="H16" s="875" t="s">
        <v>370</v>
      </c>
      <c r="I16" s="782">
        <v>0</v>
      </c>
      <c r="J16" s="877">
        <v>180000</v>
      </c>
      <c r="K16" s="709">
        <f t="shared" si="1"/>
        <v>180000</v>
      </c>
      <c r="L16" s="943">
        <v>0</v>
      </c>
      <c r="M16" s="907">
        <v>0</v>
      </c>
      <c r="N16" s="939">
        <v>0</v>
      </c>
      <c r="O16" s="942">
        <v>0</v>
      </c>
      <c r="P16" s="907">
        <v>0</v>
      </c>
      <c r="Q16" s="943">
        <v>0</v>
      </c>
      <c r="R16" s="940">
        <f t="shared" si="0"/>
        <v>0</v>
      </c>
      <c r="S16" s="941">
        <v>0</v>
      </c>
      <c r="T16" s="905">
        <v>0</v>
      </c>
      <c r="U16" s="784">
        <v>0</v>
      </c>
      <c r="V16" s="1157">
        <v>40000</v>
      </c>
      <c r="W16" s="724">
        <f>U16+V16</f>
        <v>40000</v>
      </c>
      <c r="X16" s="717"/>
      <c r="Y16" s="715" t="s">
        <v>472</v>
      </c>
      <c r="Z16" s="704"/>
    </row>
    <row r="17" spans="1:27" s="705" customFormat="1" ht="27" customHeight="1">
      <c r="A17" s="873">
        <f t="shared" si="2"/>
        <v>10</v>
      </c>
      <c r="B17" s="725" t="s">
        <v>3</v>
      </c>
      <c r="C17" s="713" t="s">
        <v>526</v>
      </c>
      <c r="D17" s="726" t="s">
        <v>6</v>
      </c>
      <c r="E17" s="878" t="s">
        <v>437</v>
      </c>
      <c r="F17" s="693">
        <v>1</v>
      </c>
      <c r="G17" s="690">
        <v>2017</v>
      </c>
      <c r="H17" s="875">
        <v>2017</v>
      </c>
      <c r="I17" s="782">
        <v>0</v>
      </c>
      <c r="J17" s="877">
        <v>15000</v>
      </c>
      <c r="K17" s="709">
        <f t="shared" si="1"/>
        <v>15000</v>
      </c>
      <c r="L17" s="943">
        <v>0</v>
      </c>
      <c r="M17" s="907">
        <v>0</v>
      </c>
      <c r="N17" s="939">
        <v>0</v>
      </c>
      <c r="O17" s="942">
        <v>0</v>
      </c>
      <c r="P17" s="907">
        <v>0</v>
      </c>
      <c r="Q17" s="943">
        <v>0</v>
      </c>
      <c r="R17" s="940">
        <f t="shared" si="0"/>
        <v>0</v>
      </c>
      <c r="S17" s="941">
        <v>0</v>
      </c>
      <c r="T17" s="905">
        <v>0</v>
      </c>
      <c r="U17" s="784">
        <v>0</v>
      </c>
      <c r="V17" s="1157">
        <v>15000</v>
      </c>
      <c r="W17" s="724">
        <f t="shared" si="3"/>
        <v>15000</v>
      </c>
      <c r="X17" s="717"/>
      <c r="Y17" s="715" t="s">
        <v>473</v>
      </c>
      <c r="Z17" s="704"/>
    </row>
    <row r="18" spans="1:27" s="711" customFormat="1" ht="29.25" customHeight="1">
      <c r="A18" s="873">
        <f>A17+1</f>
        <v>11</v>
      </c>
      <c r="B18" s="725" t="s">
        <v>3</v>
      </c>
      <c r="C18" s="713" t="s">
        <v>585</v>
      </c>
      <c r="D18" s="686" t="s">
        <v>14</v>
      </c>
      <c r="E18" s="921" t="s">
        <v>540</v>
      </c>
      <c r="F18" s="693">
        <v>1</v>
      </c>
      <c r="G18" s="690">
        <v>2017</v>
      </c>
      <c r="H18" s="691">
        <v>2017</v>
      </c>
      <c r="I18" s="908">
        <v>0</v>
      </c>
      <c r="J18" s="922">
        <v>155203</v>
      </c>
      <c r="K18" s="709">
        <f t="shared" ref="K18:K54" si="4">J18+I18</f>
        <v>155203</v>
      </c>
      <c r="L18" s="906">
        <v>0</v>
      </c>
      <c r="M18" s="944">
        <v>0</v>
      </c>
      <c r="N18" s="945">
        <v>0</v>
      </c>
      <c r="O18" s="906">
        <v>0</v>
      </c>
      <c r="P18" s="944">
        <v>0</v>
      </c>
      <c r="Q18" s="944">
        <v>0</v>
      </c>
      <c r="R18" s="945">
        <v>0</v>
      </c>
      <c r="S18" s="906">
        <v>0</v>
      </c>
      <c r="T18" s="944">
        <v>0</v>
      </c>
      <c r="U18" s="945">
        <v>0</v>
      </c>
      <c r="V18" s="1158">
        <v>155203</v>
      </c>
      <c r="W18" s="709">
        <f t="shared" ref="W18:W54" si="5">V18+U18</f>
        <v>155203</v>
      </c>
      <c r="X18" s="717"/>
      <c r="Y18" s="955" t="s">
        <v>582</v>
      </c>
      <c r="Z18" s="704"/>
    </row>
    <row r="19" spans="1:27" s="711" customFormat="1" ht="31.5" customHeight="1">
      <c r="A19" s="873">
        <f>A18+1</f>
        <v>12</v>
      </c>
      <c r="B19" s="725" t="s">
        <v>3</v>
      </c>
      <c r="C19" s="713" t="s">
        <v>586</v>
      </c>
      <c r="D19" s="686" t="s">
        <v>14</v>
      </c>
      <c r="E19" s="921" t="s">
        <v>541</v>
      </c>
      <c r="F19" s="693">
        <v>1</v>
      </c>
      <c r="G19" s="690">
        <v>2017</v>
      </c>
      <c r="H19" s="691">
        <v>2017</v>
      </c>
      <c r="I19" s="908">
        <v>0</v>
      </c>
      <c r="J19" s="922">
        <v>2955</v>
      </c>
      <c r="K19" s="709">
        <f t="shared" si="4"/>
        <v>2955</v>
      </c>
      <c r="L19" s="949">
        <v>0</v>
      </c>
      <c r="M19" s="783">
        <v>0</v>
      </c>
      <c r="N19" s="946">
        <v>0</v>
      </c>
      <c r="O19" s="782">
        <v>0</v>
      </c>
      <c r="P19" s="783">
        <v>0</v>
      </c>
      <c r="Q19" s="783">
        <v>0</v>
      </c>
      <c r="R19" s="946">
        <v>0</v>
      </c>
      <c r="S19" s="782">
        <v>0</v>
      </c>
      <c r="T19" s="783">
        <v>0</v>
      </c>
      <c r="U19" s="946">
        <v>0</v>
      </c>
      <c r="V19" s="1158">
        <v>2955</v>
      </c>
      <c r="W19" s="709">
        <f t="shared" si="5"/>
        <v>2955</v>
      </c>
      <c r="X19" s="717"/>
      <c r="Y19" s="715" t="s">
        <v>542</v>
      </c>
      <c r="Z19" s="704"/>
    </row>
    <row r="20" spans="1:27" s="711" customFormat="1" ht="30" customHeight="1">
      <c r="A20" s="873">
        <f>A19+1</f>
        <v>13</v>
      </c>
      <c r="B20" s="725" t="s">
        <v>3</v>
      </c>
      <c r="C20" s="713" t="s">
        <v>587</v>
      </c>
      <c r="D20" s="686" t="s">
        <v>14</v>
      </c>
      <c r="E20" s="921" t="s">
        <v>543</v>
      </c>
      <c r="F20" s="693">
        <v>1</v>
      </c>
      <c r="G20" s="690">
        <v>2017</v>
      </c>
      <c r="H20" s="691">
        <v>2017</v>
      </c>
      <c r="I20" s="908">
        <v>0</v>
      </c>
      <c r="J20" s="922">
        <v>10552</v>
      </c>
      <c r="K20" s="709">
        <f t="shared" si="4"/>
        <v>10552</v>
      </c>
      <c r="L20" s="949">
        <v>0</v>
      </c>
      <c r="M20" s="783">
        <v>0</v>
      </c>
      <c r="N20" s="946">
        <v>0</v>
      </c>
      <c r="O20" s="782">
        <v>0</v>
      </c>
      <c r="P20" s="783">
        <v>0</v>
      </c>
      <c r="Q20" s="783">
        <v>0</v>
      </c>
      <c r="R20" s="946">
        <v>0</v>
      </c>
      <c r="S20" s="782">
        <v>0</v>
      </c>
      <c r="T20" s="783">
        <v>0</v>
      </c>
      <c r="U20" s="946">
        <v>0</v>
      </c>
      <c r="V20" s="1158">
        <v>10552</v>
      </c>
      <c r="W20" s="709">
        <f t="shared" si="5"/>
        <v>10552</v>
      </c>
      <c r="X20" s="717"/>
      <c r="Y20" s="955" t="s">
        <v>583</v>
      </c>
      <c r="Z20" s="704"/>
    </row>
    <row r="21" spans="1:27" s="711" customFormat="1" ht="26.25" customHeight="1">
      <c r="A21" s="873">
        <f t="shared" ref="A21:A29" si="6">A20+1</f>
        <v>14</v>
      </c>
      <c r="B21" s="725" t="s">
        <v>3</v>
      </c>
      <c r="C21" s="713" t="s">
        <v>588</v>
      </c>
      <c r="D21" s="686" t="s">
        <v>14</v>
      </c>
      <c r="E21" s="921" t="s">
        <v>544</v>
      </c>
      <c r="F21" s="693">
        <v>1</v>
      </c>
      <c r="G21" s="690">
        <v>2017</v>
      </c>
      <c r="H21" s="691">
        <v>2017</v>
      </c>
      <c r="I21" s="908">
        <v>0</v>
      </c>
      <c r="J21" s="922">
        <v>173</v>
      </c>
      <c r="K21" s="709">
        <f t="shared" si="4"/>
        <v>173</v>
      </c>
      <c r="L21" s="949">
        <v>0</v>
      </c>
      <c r="M21" s="783">
        <v>0</v>
      </c>
      <c r="N21" s="946">
        <v>0</v>
      </c>
      <c r="O21" s="782">
        <v>0</v>
      </c>
      <c r="P21" s="783">
        <v>0</v>
      </c>
      <c r="Q21" s="783">
        <v>0</v>
      </c>
      <c r="R21" s="946">
        <v>0</v>
      </c>
      <c r="S21" s="782">
        <v>0</v>
      </c>
      <c r="T21" s="783">
        <v>0</v>
      </c>
      <c r="U21" s="946">
        <v>0</v>
      </c>
      <c r="V21" s="1158">
        <v>173</v>
      </c>
      <c r="W21" s="709">
        <f t="shared" si="5"/>
        <v>173</v>
      </c>
      <c r="X21" s="717"/>
      <c r="Y21" s="715" t="s">
        <v>474</v>
      </c>
      <c r="Z21" s="704"/>
    </row>
    <row r="22" spans="1:27" s="711" customFormat="1" ht="26.25" customHeight="1">
      <c r="A22" s="873">
        <f t="shared" si="6"/>
        <v>15</v>
      </c>
      <c r="B22" s="725" t="s">
        <v>3</v>
      </c>
      <c r="C22" s="713" t="s">
        <v>589</v>
      </c>
      <c r="D22" s="686" t="s">
        <v>14</v>
      </c>
      <c r="E22" s="921" t="s">
        <v>545</v>
      </c>
      <c r="F22" s="693">
        <v>1</v>
      </c>
      <c r="G22" s="690">
        <v>2017</v>
      </c>
      <c r="H22" s="691">
        <v>2017</v>
      </c>
      <c r="I22" s="908">
        <v>0</v>
      </c>
      <c r="J22" s="922">
        <v>172</v>
      </c>
      <c r="K22" s="709">
        <f t="shared" si="4"/>
        <v>172</v>
      </c>
      <c r="L22" s="949">
        <v>0</v>
      </c>
      <c r="M22" s="783">
        <v>0</v>
      </c>
      <c r="N22" s="946">
        <v>0</v>
      </c>
      <c r="O22" s="782">
        <v>0</v>
      </c>
      <c r="P22" s="783">
        <v>0</v>
      </c>
      <c r="Q22" s="783">
        <v>0</v>
      </c>
      <c r="R22" s="946">
        <v>0</v>
      </c>
      <c r="S22" s="782">
        <v>0</v>
      </c>
      <c r="T22" s="783">
        <v>0</v>
      </c>
      <c r="U22" s="946">
        <v>0</v>
      </c>
      <c r="V22" s="1158">
        <v>172</v>
      </c>
      <c r="W22" s="709">
        <f t="shared" si="5"/>
        <v>172</v>
      </c>
      <c r="X22" s="717"/>
      <c r="Y22" s="715" t="s">
        <v>474</v>
      </c>
      <c r="Z22" s="704"/>
    </row>
    <row r="23" spans="1:27" s="711" customFormat="1" ht="26.25" customHeight="1">
      <c r="A23" s="873">
        <f t="shared" si="6"/>
        <v>16</v>
      </c>
      <c r="B23" s="725" t="s">
        <v>3</v>
      </c>
      <c r="C23" s="713" t="s">
        <v>590</v>
      </c>
      <c r="D23" s="686" t="s">
        <v>14</v>
      </c>
      <c r="E23" s="923" t="s">
        <v>546</v>
      </c>
      <c r="F23" s="693">
        <v>1</v>
      </c>
      <c r="G23" s="690">
        <v>2017</v>
      </c>
      <c r="H23" s="691">
        <v>2017</v>
      </c>
      <c r="I23" s="908">
        <v>0</v>
      </c>
      <c r="J23" s="922">
        <v>618</v>
      </c>
      <c r="K23" s="709">
        <f t="shared" si="4"/>
        <v>618</v>
      </c>
      <c r="L23" s="949">
        <v>0</v>
      </c>
      <c r="M23" s="783">
        <v>0</v>
      </c>
      <c r="N23" s="946">
        <v>0</v>
      </c>
      <c r="O23" s="782">
        <v>0</v>
      </c>
      <c r="P23" s="783">
        <v>0</v>
      </c>
      <c r="Q23" s="783">
        <v>0</v>
      </c>
      <c r="R23" s="946">
        <v>0</v>
      </c>
      <c r="S23" s="782">
        <v>0</v>
      </c>
      <c r="T23" s="783">
        <v>0</v>
      </c>
      <c r="U23" s="946">
        <v>0</v>
      </c>
      <c r="V23" s="1158">
        <v>618</v>
      </c>
      <c r="W23" s="709">
        <f t="shared" si="5"/>
        <v>618</v>
      </c>
      <c r="X23" s="717"/>
      <c r="Y23" s="715" t="s">
        <v>474</v>
      </c>
      <c r="Z23" s="704"/>
    </row>
    <row r="24" spans="1:27" s="711" customFormat="1" ht="26.25" customHeight="1">
      <c r="A24" s="873">
        <f t="shared" si="6"/>
        <v>17</v>
      </c>
      <c r="B24" s="725" t="s">
        <v>3</v>
      </c>
      <c r="C24" s="713" t="s">
        <v>591</v>
      </c>
      <c r="D24" s="686" t="s">
        <v>14</v>
      </c>
      <c r="E24" s="923" t="s">
        <v>547</v>
      </c>
      <c r="F24" s="693">
        <v>1</v>
      </c>
      <c r="G24" s="690">
        <v>2017</v>
      </c>
      <c r="H24" s="691">
        <v>2017</v>
      </c>
      <c r="I24" s="908">
        <v>0</v>
      </c>
      <c r="J24" s="922">
        <v>475</v>
      </c>
      <c r="K24" s="709">
        <f t="shared" si="4"/>
        <v>475</v>
      </c>
      <c r="L24" s="949">
        <v>0</v>
      </c>
      <c r="M24" s="783">
        <v>0</v>
      </c>
      <c r="N24" s="946">
        <v>0</v>
      </c>
      <c r="O24" s="782">
        <v>0</v>
      </c>
      <c r="P24" s="783">
        <v>0</v>
      </c>
      <c r="Q24" s="783">
        <v>0</v>
      </c>
      <c r="R24" s="946">
        <v>0</v>
      </c>
      <c r="S24" s="782">
        <v>0</v>
      </c>
      <c r="T24" s="783">
        <v>0</v>
      </c>
      <c r="U24" s="946">
        <v>0</v>
      </c>
      <c r="V24" s="1158">
        <v>475</v>
      </c>
      <c r="W24" s="709">
        <f t="shared" si="5"/>
        <v>475</v>
      </c>
      <c r="X24" s="717"/>
      <c r="Y24" s="715" t="s">
        <v>458</v>
      </c>
      <c r="Z24" s="704"/>
    </row>
    <row r="25" spans="1:27" s="711" customFormat="1" ht="40.5" customHeight="1">
      <c r="A25" s="873">
        <f t="shared" si="6"/>
        <v>18</v>
      </c>
      <c r="B25" s="725" t="s">
        <v>3</v>
      </c>
      <c r="C25" s="713" t="s">
        <v>592</v>
      </c>
      <c r="D25" s="686" t="s">
        <v>14</v>
      </c>
      <c r="E25" s="924" t="s">
        <v>548</v>
      </c>
      <c r="F25" s="693">
        <v>1</v>
      </c>
      <c r="G25" s="690">
        <v>2017</v>
      </c>
      <c r="H25" s="691">
        <v>2017</v>
      </c>
      <c r="I25" s="908">
        <v>0</v>
      </c>
      <c r="J25" s="922">
        <v>12999</v>
      </c>
      <c r="K25" s="709">
        <f t="shared" si="4"/>
        <v>12999</v>
      </c>
      <c r="L25" s="949">
        <v>0</v>
      </c>
      <c r="M25" s="783">
        <v>0</v>
      </c>
      <c r="N25" s="946">
        <v>0</v>
      </c>
      <c r="O25" s="782">
        <v>0</v>
      </c>
      <c r="P25" s="783">
        <v>0</v>
      </c>
      <c r="Q25" s="783">
        <v>0</v>
      </c>
      <c r="R25" s="946">
        <v>0</v>
      </c>
      <c r="S25" s="782">
        <v>0</v>
      </c>
      <c r="T25" s="783">
        <v>0</v>
      </c>
      <c r="U25" s="946">
        <v>0</v>
      </c>
      <c r="V25" s="1158">
        <v>12999</v>
      </c>
      <c r="W25" s="709">
        <f t="shared" si="5"/>
        <v>12999</v>
      </c>
      <c r="X25" s="717"/>
      <c r="Y25" s="715" t="s">
        <v>542</v>
      </c>
      <c r="Z25" s="704"/>
    </row>
    <row r="26" spans="1:27" s="711" customFormat="1" ht="31.5" customHeight="1">
      <c r="A26" s="873">
        <f t="shared" si="6"/>
        <v>19</v>
      </c>
      <c r="B26" s="725" t="s">
        <v>3</v>
      </c>
      <c r="C26" s="713" t="s">
        <v>593</v>
      </c>
      <c r="D26" s="686" t="s">
        <v>14</v>
      </c>
      <c r="E26" s="923" t="s">
        <v>549</v>
      </c>
      <c r="F26" s="693">
        <v>1</v>
      </c>
      <c r="G26" s="690">
        <v>2017</v>
      </c>
      <c r="H26" s="691">
        <v>2017</v>
      </c>
      <c r="I26" s="908">
        <v>0</v>
      </c>
      <c r="J26" s="922">
        <v>216</v>
      </c>
      <c r="K26" s="709">
        <f t="shared" si="4"/>
        <v>216</v>
      </c>
      <c r="L26" s="949">
        <v>0</v>
      </c>
      <c r="M26" s="783">
        <v>0</v>
      </c>
      <c r="N26" s="946">
        <v>0</v>
      </c>
      <c r="O26" s="782">
        <v>0</v>
      </c>
      <c r="P26" s="783">
        <v>0</v>
      </c>
      <c r="Q26" s="783">
        <v>0</v>
      </c>
      <c r="R26" s="946">
        <v>0</v>
      </c>
      <c r="S26" s="782">
        <v>0</v>
      </c>
      <c r="T26" s="783">
        <v>0</v>
      </c>
      <c r="U26" s="946">
        <v>0</v>
      </c>
      <c r="V26" s="1158">
        <v>216</v>
      </c>
      <c r="W26" s="709">
        <f t="shared" si="5"/>
        <v>216</v>
      </c>
      <c r="X26" s="717"/>
      <c r="Y26" s="715" t="s">
        <v>474</v>
      </c>
      <c r="Z26" s="704"/>
    </row>
    <row r="27" spans="1:27" s="711" customFormat="1" ht="42.75" customHeight="1">
      <c r="A27" s="873">
        <f t="shared" si="6"/>
        <v>20</v>
      </c>
      <c r="B27" s="725" t="s">
        <v>3</v>
      </c>
      <c r="C27" s="713" t="s">
        <v>594</v>
      </c>
      <c r="D27" s="686" t="s">
        <v>14</v>
      </c>
      <c r="E27" s="924" t="s">
        <v>550</v>
      </c>
      <c r="F27" s="693">
        <v>1</v>
      </c>
      <c r="G27" s="690">
        <v>2017</v>
      </c>
      <c r="H27" s="691">
        <v>2017</v>
      </c>
      <c r="I27" s="908">
        <v>0</v>
      </c>
      <c r="J27" s="922">
        <v>216</v>
      </c>
      <c r="K27" s="709">
        <f t="shared" si="4"/>
        <v>216</v>
      </c>
      <c r="L27" s="949">
        <v>0</v>
      </c>
      <c r="M27" s="783">
        <v>0</v>
      </c>
      <c r="N27" s="946">
        <v>0</v>
      </c>
      <c r="O27" s="782">
        <v>0</v>
      </c>
      <c r="P27" s="783">
        <v>0</v>
      </c>
      <c r="Q27" s="783">
        <v>0</v>
      </c>
      <c r="R27" s="946">
        <v>0</v>
      </c>
      <c r="S27" s="782">
        <v>0</v>
      </c>
      <c r="T27" s="783">
        <v>0</v>
      </c>
      <c r="U27" s="946">
        <v>0</v>
      </c>
      <c r="V27" s="1158">
        <v>216</v>
      </c>
      <c r="W27" s="709">
        <f t="shared" si="5"/>
        <v>216</v>
      </c>
      <c r="X27" s="717"/>
      <c r="Y27" s="715" t="s">
        <v>474</v>
      </c>
      <c r="Z27" s="704"/>
    </row>
    <row r="28" spans="1:27" s="711" customFormat="1" ht="27.75" customHeight="1">
      <c r="A28" s="873">
        <f t="shared" si="6"/>
        <v>21</v>
      </c>
      <c r="B28" s="725" t="s">
        <v>3</v>
      </c>
      <c r="C28" s="713" t="s">
        <v>595</v>
      </c>
      <c r="D28" s="686" t="s">
        <v>14</v>
      </c>
      <c r="E28" s="923" t="s">
        <v>551</v>
      </c>
      <c r="F28" s="693">
        <v>1</v>
      </c>
      <c r="G28" s="690">
        <v>2017</v>
      </c>
      <c r="H28" s="691">
        <v>2017</v>
      </c>
      <c r="I28" s="908">
        <v>0</v>
      </c>
      <c r="J28" s="922">
        <v>11232</v>
      </c>
      <c r="K28" s="709">
        <f t="shared" si="4"/>
        <v>11232</v>
      </c>
      <c r="L28" s="949">
        <v>0</v>
      </c>
      <c r="M28" s="783">
        <v>0</v>
      </c>
      <c r="N28" s="946">
        <v>0</v>
      </c>
      <c r="O28" s="782">
        <v>0</v>
      </c>
      <c r="P28" s="783">
        <v>0</v>
      </c>
      <c r="Q28" s="783">
        <v>0</v>
      </c>
      <c r="R28" s="946">
        <v>0</v>
      </c>
      <c r="S28" s="782">
        <v>0</v>
      </c>
      <c r="T28" s="783">
        <v>0</v>
      </c>
      <c r="U28" s="946">
        <v>0</v>
      </c>
      <c r="V28" s="1158">
        <f>11232-10000</f>
        <v>1232</v>
      </c>
      <c r="W28" s="709">
        <f t="shared" si="5"/>
        <v>1232</v>
      </c>
      <c r="X28" s="717"/>
      <c r="Y28" s="715" t="s">
        <v>456</v>
      </c>
      <c r="Z28" s="704"/>
    </row>
    <row r="29" spans="1:27" s="711" customFormat="1" ht="31.5" customHeight="1">
      <c r="A29" s="873">
        <f t="shared" si="6"/>
        <v>22</v>
      </c>
      <c r="B29" s="725" t="s">
        <v>3</v>
      </c>
      <c r="C29" s="713" t="s">
        <v>596</v>
      </c>
      <c r="D29" s="686" t="s">
        <v>14</v>
      </c>
      <c r="E29" s="923" t="s">
        <v>552</v>
      </c>
      <c r="F29" s="693">
        <v>1</v>
      </c>
      <c r="G29" s="690">
        <v>2017</v>
      </c>
      <c r="H29" s="691">
        <v>2017</v>
      </c>
      <c r="I29" s="908">
        <v>0</v>
      </c>
      <c r="J29" s="922">
        <v>120</v>
      </c>
      <c r="K29" s="709">
        <f t="shared" si="4"/>
        <v>120</v>
      </c>
      <c r="L29" s="949">
        <v>0</v>
      </c>
      <c r="M29" s="783">
        <v>0</v>
      </c>
      <c r="N29" s="946">
        <v>0</v>
      </c>
      <c r="O29" s="782">
        <v>0</v>
      </c>
      <c r="P29" s="783">
        <v>0</v>
      </c>
      <c r="Q29" s="783">
        <v>0</v>
      </c>
      <c r="R29" s="946">
        <v>0</v>
      </c>
      <c r="S29" s="782">
        <v>0</v>
      </c>
      <c r="T29" s="783">
        <v>0</v>
      </c>
      <c r="U29" s="946">
        <v>0</v>
      </c>
      <c r="V29" s="1158">
        <v>120</v>
      </c>
      <c r="W29" s="709">
        <f t="shared" si="5"/>
        <v>120</v>
      </c>
      <c r="X29" s="717"/>
      <c r="Y29" s="715" t="s">
        <v>456</v>
      </c>
      <c r="Z29" s="704"/>
    </row>
    <row r="30" spans="1:27" s="711" customFormat="1" ht="33" customHeight="1">
      <c r="A30" s="873">
        <f>A29+1</f>
        <v>23</v>
      </c>
      <c r="B30" s="725" t="s">
        <v>3</v>
      </c>
      <c r="C30" s="713" t="s">
        <v>597</v>
      </c>
      <c r="D30" s="686" t="s">
        <v>14</v>
      </c>
      <c r="E30" s="924" t="s">
        <v>581</v>
      </c>
      <c r="F30" s="693">
        <v>1</v>
      </c>
      <c r="G30" s="690">
        <v>2017</v>
      </c>
      <c r="H30" s="691">
        <v>2017</v>
      </c>
      <c r="I30" s="908">
        <v>0</v>
      </c>
      <c r="J30" s="922">
        <v>13681</v>
      </c>
      <c r="K30" s="709">
        <f t="shared" si="4"/>
        <v>13681</v>
      </c>
      <c r="L30" s="949">
        <v>0</v>
      </c>
      <c r="M30" s="783">
        <v>0</v>
      </c>
      <c r="N30" s="946">
        <v>0</v>
      </c>
      <c r="O30" s="782">
        <v>0</v>
      </c>
      <c r="P30" s="783">
        <v>0</v>
      </c>
      <c r="Q30" s="783">
        <v>0</v>
      </c>
      <c r="R30" s="946">
        <v>0</v>
      </c>
      <c r="S30" s="782">
        <v>0</v>
      </c>
      <c r="T30" s="783">
        <v>0</v>
      </c>
      <c r="U30" s="946">
        <v>0</v>
      </c>
      <c r="V30" s="1158">
        <v>13681</v>
      </c>
      <c r="W30" s="709">
        <f t="shared" si="5"/>
        <v>13681</v>
      </c>
      <c r="X30" s="717"/>
      <c r="Y30" s="715" t="s">
        <v>553</v>
      </c>
      <c r="Z30" s="704"/>
    </row>
    <row r="31" spans="1:27" s="711" customFormat="1" ht="31.5" customHeight="1">
      <c r="A31" s="873">
        <f t="shared" ref="A31:A48" si="7">A30+1</f>
        <v>24</v>
      </c>
      <c r="B31" s="725" t="s">
        <v>3</v>
      </c>
      <c r="C31" s="713" t="s">
        <v>598</v>
      </c>
      <c r="D31" s="686" t="s">
        <v>14</v>
      </c>
      <c r="E31" s="923" t="s">
        <v>554</v>
      </c>
      <c r="F31" s="693">
        <v>1</v>
      </c>
      <c r="G31" s="690">
        <v>2017</v>
      </c>
      <c r="H31" s="691">
        <v>2017</v>
      </c>
      <c r="I31" s="908">
        <v>0</v>
      </c>
      <c r="J31" s="922">
        <v>10745</v>
      </c>
      <c r="K31" s="709">
        <f t="shared" si="4"/>
        <v>10745</v>
      </c>
      <c r="L31" s="949">
        <v>0</v>
      </c>
      <c r="M31" s="783">
        <v>0</v>
      </c>
      <c r="N31" s="946">
        <v>0</v>
      </c>
      <c r="O31" s="782">
        <v>0</v>
      </c>
      <c r="P31" s="783">
        <v>0</v>
      </c>
      <c r="Q31" s="783">
        <v>0</v>
      </c>
      <c r="R31" s="946">
        <v>0</v>
      </c>
      <c r="S31" s="782">
        <v>0</v>
      </c>
      <c r="T31" s="783">
        <v>0</v>
      </c>
      <c r="U31" s="946">
        <v>0</v>
      </c>
      <c r="V31" s="1158">
        <v>10745</v>
      </c>
      <c r="W31" s="709">
        <f t="shared" si="5"/>
        <v>10745</v>
      </c>
      <c r="X31" s="717"/>
      <c r="Y31" s="715" t="s">
        <v>474</v>
      </c>
      <c r="Z31" s="704"/>
    </row>
    <row r="32" spans="1:27" s="711" customFormat="1" ht="30" customHeight="1">
      <c r="A32" s="873">
        <f t="shared" si="7"/>
        <v>25</v>
      </c>
      <c r="B32" s="725" t="s">
        <v>3</v>
      </c>
      <c r="C32" s="713" t="s">
        <v>599</v>
      </c>
      <c r="D32" s="686" t="s">
        <v>14</v>
      </c>
      <c r="E32" s="923" t="s">
        <v>555</v>
      </c>
      <c r="F32" s="693">
        <v>1</v>
      </c>
      <c r="G32" s="690">
        <v>2017</v>
      </c>
      <c r="H32" s="691">
        <v>2017</v>
      </c>
      <c r="I32" s="908">
        <v>0</v>
      </c>
      <c r="J32" s="922">
        <v>1607</v>
      </c>
      <c r="K32" s="709">
        <f t="shared" si="4"/>
        <v>1607</v>
      </c>
      <c r="L32" s="949">
        <v>0</v>
      </c>
      <c r="M32" s="783">
        <v>0</v>
      </c>
      <c r="N32" s="946">
        <v>0</v>
      </c>
      <c r="O32" s="782">
        <v>0</v>
      </c>
      <c r="P32" s="783">
        <v>0</v>
      </c>
      <c r="Q32" s="783">
        <v>0</v>
      </c>
      <c r="R32" s="946">
        <v>0</v>
      </c>
      <c r="S32" s="782">
        <v>0</v>
      </c>
      <c r="T32" s="783">
        <v>0</v>
      </c>
      <c r="U32" s="946">
        <v>0</v>
      </c>
      <c r="V32" s="1158">
        <v>1607</v>
      </c>
      <c r="W32" s="709">
        <f t="shared" si="5"/>
        <v>1607</v>
      </c>
      <c r="X32" s="717"/>
      <c r="Y32" s="715" t="s">
        <v>474</v>
      </c>
      <c r="Z32" s="704"/>
      <c r="AA32" s="925" t="e">
        <f>AA33-#REF!</f>
        <v>#REF!</v>
      </c>
    </row>
    <row r="33" spans="1:27" s="711" customFormat="1" ht="63" customHeight="1">
      <c r="A33" s="873">
        <f t="shared" si="7"/>
        <v>26</v>
      </c>
      <c r="B33" s="725" t="s">
        <v>3</v>
      </c>
      <c r="C33" s="713" t="s">
        <v>600</v>
      </c>
      <c r="D33" s="686" t="s">
        <v>14</v>
      </c>
      <c r="E33" s="924" t="s">
        <v>556</v>
      </c>
      <c r="F33" s="693">
        <v>1</v>
      </c>
      <c r="G33" s="690">
        <v>2017</v>
      </c>
      <c r="H33" s="691">
        <v>2017</v>
      </c>
      <c r="I33" s="908">
        <v>0</v>
      </c>
      <c r="J33" s="922">
        <v>29081</v>
      </c>
      <c r="K33" s="709">
        <f t="shared" si="4"/>
        <v>29081</v>
      </c>
      <c r="L33" s="949">
        <v>0</v>
      </c>
      <c r="M33" s="783">
        <v>0</v>
      </c>
      <c r="N33" s="946">
        <v>0</v>
      </c>
      <c r="O33" s="782">
        <v>0</v>
      </c>
      <c r="P33" s="783">
        <v>0</v>
      </c>
      <c r="Q33" s="783">
        <v>0</v>
      </c>
      <c r="R33" s="946">
        <v>0</v>
      </c>
      <c r="S33" s="782">
        <v>0</v>
      </c>
      <c r="T33" s="783">
        <v>0</v>
      </c>
      <c r="U33" s="946">
        <v>0</v>
      </c>
      <c r="V33" s="1158">
        <f>29081-22456</f>
        <v>6625</v>
      </c>
      <c r="W33" s="709">
        <f t="shared" si="5"/>
        <v>6625</v>
      </c>
      <c r="X33" s="717"/>
      <c r="Y33" s="715" t="s">
        <v>458</v>
      </c>
      <c r="Z33" s="704"/>
      <c r="AA33" s="926">
        <v>613000</v>
      </c>
    </row>
    <row r="34" spans="1:27" s="711" customFormat="1" ht="31.5" customHeight="1">
      <c r="A34" s="873">
        <f t="shared" si="7"/>
        <v>27</v>
      </c>
      <c r="B34" s="725" t="s">
        <v>3</v>
      </c>
      <c r="C34" s="713" t="s">
        <v>601</v>
      </c>
      <c r="D34" s="686" t="s">
        <v>14</v>
      </c>
      <c r="E34" s="923" t="s">
        <v>557</v>
      </c>
      <c r="F34" s="693">
        <v>1</v>
      </c>
      <c r="G34" s="690">
        <v>2017</v>
      </c>
      <c r="H34" s="691">
        <v>2017</v>
      </c>
      <c r="I34" s="908">
        <v>0</v>
      </c>
      <c r="J34" s="922">
        <v>3597</v>
      </c>
      <c r="K34" s="709">
        <f t="shared" si="4"/>
        <v>3597</v>
      </c>
      <c r="L34" s="949">
        <v>0</v>
      </c>
      <c r="M34" s="783">
        <v>0</v>
      </c>
      <c r="N34" s="946">
        <v>0</v>
      </c>
      <c r="O34" s="782">
        <v>0</v>
      </c>
      <c r="P34" s="783">
        <v>0</v>
      </c>
      <c r="Q34" s="783">
        <v>0</v>
      </c>
      <c r="R34" s="946">
        <v>0</v>
      </c>
      <c r="S34" s="782">
        <v>0</v>
      </c>
      <c r="T34" s="783">
        <v>0</v>
      </c>
      <c r="U34" s="946">
        <v>0</v>
      </c>
      <c r="V34" s="1158">
        <f>3597-1997</f>
        <v>1600</v>
      </c>
      <c r="W34" s="709">
        <f t="shared" si="5"/>
        <v>1600</v>
      </c>
      <c r="X34" s="717"/>
      <c r="Y34" s="715" t="s">
        <v>458</v>
      </c>
      <c r="Z34" s="704"/>
    </row>
    <row r="35" spans="1:27" s="711" customFormat="1" ht="31.5" customHeight="1">
      <c r="A35" s="873">
        <f t="shared" si="7"/>
        <v>28</v>
      </c>
      <c r="B35" s="725" t="s">
        <v>3</v>
      </c>
      <c r="C35" s="713" t="s">
        <v>602</v>
      </c>
      <c r="D35" s="686" t="s">
        <v>14</v>
      </c>
      <c r="E35" s="923" t="s">
        <v>558</v>
      </c>
      <c r="F35" s="693">
        <v>1</v>
      </c>
      <c r="G35" s="690">
        <v>2017</v>
      </c>
      <c r="H35" s="691">
        <v>2017</v>
      </c>
      <c r="I35" s="908">
        <v>0</v>
      </c>
      <c r="J35" s="922">
        <f>91106-J36</f>
        <v>87229</v>
      </c>
      <c r="K35" s="709">
        <f t="shared" si="4"/>
        <v>87229</v>
      </c>
      <c r="L35" s="950">
        <v>0</v>
      </c>
      <c r="M35" s="947">
        <v>0</v>
      </c>
      <c r="N35" s="948">
        <v>0</v>
      </c>
      <c r="O35" s="906">
        <v>0</v>
      </c>
      <c r="P35" s="944">
        <v>0</v>
      </c>
      <c r="Q35" s="944">
        <v>0</v>
      </c>
      <c r="R35" s="945">
        <v>0</v>
      </c>
      <c r="S35" s="906">
        <v>0</v>
      </c>
      <c r="T35" s="944">
        <v>0</v>
      </c>
      <c r="U35" s="945">
        <v>0</v>
      </c>
      <c r="V35" s="1158">
        <f>91106-V36</f>
        <v>87229</v>
      </c>
      <c r="W35" s="709">
        <f t="shared" si="5"/>
        <v>87229</v>
      </c>
      <c r="X35" s="717"/>
      <c r="Y35" s="715" t="s">
        <v>559</v>
      </c>
      <c r="Z35" s="927">
        <f>SUM(V35:V36)</f>
        <v>91106</v>
      </c>
    </row>
    <row r="36" spans="1:27" s="711" customFormat="1" ht="33.75" customHeight="1">
      <c r="A36" s="956">
        <f t="shared" si="7"/>
        <v>29</v>
      </c>
      <c r="B36" s="698" t="s">
        <v>3</v>
      </c>
      <c r="C36" s="699" t="s">
        <v>475</v>
      </c>
      <c r="D36" s="686" t="s">
        <v>204</v>
      </c>
      <c r="E36" s="928" t="s">
        <v>432</v>
      </c>
      <c r="F36" s="929">
        <v>1</v>
      </c>
      <c r="G36" s="707" t="s">
        <v>98</v>
      </c>
      <c r="H36" s="686" t="s">
        <v>98</v>
      </c>
      <c r="I36" s="938">
        <v>3000</v>
      </c>
      <c r="J36" s="930">
        <v>3877</v>
      </c>
      <c r="K36" s="931">
        <f>J36+I36</f>
        <v>6877</v>
      </c>
      <c r="L36" s="951">
        <v>1984</v>
      </c>
      <c r="M36" s="952">
        <v>0</v>
      </c>
      <c r="N36" s="932">
        <f t="shared" ref="N36" si="8">SUM(L36:M36)</f>
        <v>1984</v>
      </c>
      <c r="O36" s="934">
        <v>1984</v>
      </c>
      <c r="P36" s="953">
        <v>0</v>
      </c>
      <c r="Q36" s="953">
        <v>0</v>
      </c>
      <c r="R36" s="932" t="e">
        <f>SUM(O36,P36,#REF!)</f>
        <v>#REF!</v>
      </c>
      <c r="S36" s="954">
        <v>0</v>
      </c>
      <c r="T36" s="933">
        <v>1000</v>
      </c>
      <c r="U36" s="931">
        <f>SUM(S36:T36)</f>
        <v>1000</v>
      </c>
      <c r="V36" s="1159">
        <v>3877</v>
      </c>
      <c r="W36" s="935">
        <f>SUM(U36:V36)</f>
        <v>4877</v>
      </c>
      <c r="X36" s="936"/>
      <c r="Y36" s="715" t="s">
        <v>559</v>
      </c>
      <c r="Z36" s="704"/>
    </row>
    <row r="37" spans="1:27" s="711" customFormat="1" ht="34.5" customHeight="1">
      <c r="A37" s="873">
        <f t="shared" si="7"/>
        <v>30</v>
      </c>
      <c r="B37" s="725" t="s">
        <v>3</v>
      </c>
      <c r="C37" s="713" t="s">
        <v>603</v>
      </c>
      <c r="D37" s="686" t="s">
        <v>14</v>
      </c>
      <c r="E37" s="923" t="s">
        <v>560</v>
      </c>
      <c r="F37" s="693">
        <v>1</v>
      </c>
      <c r="G37" s="690">
        <v>2017</v>
      </c>
      <c r="H37" s="691">
        <v>2017</v>
      </c>
      <c r="I37" s="908">
        <v>0</v>
      </c>
      <c r="J37" s="922">
        <f>16184+1560</f>
        <v>17744</v>
      </c>
      <c r="K37" s="709">
        <f t="shared" si="4"/>
        <v>17744</v>
      </c>
      <c r="L37" s="949">
        <v>0</v>
      </c>
      <c r="M37" s="783">
        <v>0</v>
      </c>
      <c r="N37" s="946">
        <v>0</v>
      </c>
      <c r="O37" s="782">
        <v>0</v>
      </c>
      <c r="P37" s="783">
        <v>0</v>
      </c>
      <c r="Q37" s="783">
        <v>0</v>
      </c>
      <c r="R37" s="946">
        <v>0</v>
      </c>
      <c r="S37" s="782">
        <v>0</v>
      </c>
      <c r="T37" s="783">
        <v>0</v>
      </c>
      <c r="U37" s="946">
        <v>0</v>
      </c>
      <c r="V37" s="1158">
        <f>16184+1560</f>
        <v>17744</v>
      </c>
      <c r="W37" s="709">
        <f t="shared" si="5"/>
        <v>17744</v>
      </c>
      <c r="X37" s="717"/>
      <c r="Y37" s="715" t="s">
        <v>559</v>
      </c>
      <c r="Z37" s="704"/>
    </row>
    <row r="38" spans="1:27" s="711" customFormat="1" ht="81.75" customHeight="1">
      <c r="A38" s="873">
        <f t="shared" si="7"/>
        <v>31</v>
      </c>
      <c r="B38" s="725" t="s">
        <v>3</v>
      </c>
      <c r="C38" s="713" t="s">
        <v>604</v>
      </c>
      <c r="D38" s="686" t="s">
        <v>14</v>
      </c>
      <c r="E38" s="924" t="s">
        <v>561</v>
      </c>
      <c r="F38" s="693">
        <v>1</v>
      </c>
      <c r="G38" s="690">
        <v>2017</v>
      </c>
      <c r="H38" s="691">
        <v>2017</v>
      </c>
      <c r="I38" s="908">
        <v>0</v>
      </c>
      <c r="J38" s="922">
        <v>17000</v>
      </c>
      <c r="K38" s="709">
        <f t="shared" si="4"/>
        <v>17000</v>
      </c>
      <c r="L38" s="949">
        <v>0</v>
      </c>
      <c r="M38" s="783">
        <v>0</v>
      </c>
      <c r="N38" s="946">
        <v>0</v>
      </c>
      <c r="O38" s="782">
        <v>0</v>
      </c>
      <c r="P38" s="783">
        <v>0</v>
      </c>
      <c r="Q38" s="783">
        <v>0</v>
      </c>
      <c r="R38" s="946">
        <v>0</v>
      </c>
      <c r="S38" s="782">
        <v>0</v>
      </c>
      <c r="T38" s="783">
        <v>0</v>
      </c>
      <c r="U38" s="946">
        <v>0</v>
      </c>
      <c r="V38" s="1158">
        <f>17000-5000</f>
        <v>12000</v>
      </c>
      <c r="W38" s="709">
        <f t="shared" si="5"/>
        <v>12000</v>
      </c>
      <c r="X38" s="717"/>
      <c r="Y38" s="715" t="s">
        <v>476</v>
      </c>
      <c r="Z38" s="704"/>
    </row>
    <row r="39" spans="1:27" s="711" customFormat="1" ht="54" customHeight="1">
      <c r="A39" s="873">
        <f t="shared" si="7"/>
        <v>32</v>
      </c>
      <c r="B39" s="725" t="s">
        <v>3</v>
      </c>
      <c r="C39" s="713" t="s">
        <v>605</v>
      </c>
      <c r="D39" s="686" t="s">
        <v>14</v>
      </c>
      <c r="E39" s="924" t="s">
        <v>670</v>
      </c>
      <c r="F39" s="693">
        <v>1</v>
      </c>
      <c r="G39" s="690">
        <v>2017</v>
      </c>
      <c r="H39" s="691">
        <v>2017</v>
      </c>
      <c r="I39" s="908">
        <v>0</v>
      </c>
      <c r="J39" s="922">
        <v>65</v>
      </c>
      <c r="K39" s="709">
        <f t="shared" si="4"/>
        <v>65</v>
      </c>
      <c r="L39" s="949">
        <v>0</v>
      </c>
      <c r="M39" s="783">
        <v>0</v>
      </c>
      <c r="N39" s="946">
        <v>0</v>
      </c>
      <c r="O39" s="782">
        <v>0</v>
      </c>
      <c r="P39" s="783">
        <v>0</v>
      </c>
      <c r="Q39" s="783">
        <v>0</v>
      </c>
      <c r="R39" s="946">
        <v>0</v>
      </c>
      <c r="S39" s="782">
        <v>0</v>
      </c>
      <c r="T39" s="783">
        <v>0</v>
      </c>
      <c r="U39" s="946">
        <v>0</v>
      </c>
      <c r="V39" s="1158">
        <v>65</v>
      </c>
      <c r="W39" s="709">
        <f t="shared" si="5"/>
        <v>65</v>
      </c>
      <c r="X39" s="717"/>
      <c r="Y39" s="715" t="s">
        <v>474</v>
      </c>
      <c r="Z39" s="704"/>
    </row>
    <row r="40" spans="1:27" s="711" customFormat="1" ht="34.5" customHeight="1">
      <c r="A40" s="873">
        <f t="shared" si="7"/>
        <v>33</v>
      </c>
      <c r="B40" s="725" t="s">
        <v>3</v>
      </c>
      <c r="C40" s="713" t="s">
        <v>606</v>
      </c>
      <c r="D40" s="686" t="s">
        <v>14</v>
      </c>
      <c r="E40" s="924" t="s">
        <v>668</v>
      </c>
      <c r="F40" s="693">
        <v>1</v>
      </c>
      <c r="G40" s="690">
        <v>2017</v>
      </c>
      <c r="H40" s="691">
        <v>2017</v>
      </c>
      <c r="I40" s="908">
        <v>0</v>
      </c>
      <c r="J40" s="922">
        <v>34</v>
      </c>
      <c r="K40" s="709">
        <f t="shared" si="4"/>
        <v>34</v>
      </c>
      <c r="L40" s="950">
        <v>0</v>
      </c>
      <c r="M40" s="947">
        <v>0</v>
      </c>
      <c r="N40" s="948">
        <v>0</v>
      </c>
      <c r="O40" s="906">
        <v>0</v>
      </c>
      <c r="P40" s="944">
        <v>0</v>
      </c>
      <c r="Q40" s="944">
        <v>0</v>
      </c>
      <c r="R40" s="945">
        <v>0</v>
      </c>
      <c r="S40" s="782">
        <v>0</v>
      </c>
      <c r="T40" s="783">
        <v>0</v>
      </c>
      <c r="U40" s="946">
        <v>0</v>
      </c>
      <c r="V40" s="1158">
        <v>34</v>
      </c>
      <c r="W40" s="709">
        <f t="shared" si="5"/>
        <v>34</v>
      </c>
      <c r="X40" s="717"/>
      <c r="Y40" s="715" t="s">
        <v>474</v>
      </c>
      <c r="Z40" s="704"/>
    </row>
    <row r="41" spans="1:27" s="711" customFormat="1" ht="28.5" customHeight="1">
      <c r="A41" s="873">
        <f t="shared" si="7"/>
        <v>34</v>
      </c>
      <c r="B41" s="725" t="s">
        <v>3</v>
      </c>
      <c r="C41" s="713" t="s">
        <v>607</v>
      </c>
      <c r="D41" s="686" t="s">
        <v>14</v>
      </c>
      <c r="E41" s="923" t="s">
        <v>562</v>
      </c>
      <c r="F41" s="693">
        <v>1</v>
      </c>
      <c r="G41" s="690">
        <v>2017</v>
      </c>
      <c r="H41" s="691">
        <v>2017</v>
      </c>
      <c r="I41" s="908">
        <v>0</v>
      </c>
      <c r="J41" s="937">
        <v>1650</v>
      </c>
      <c r="K41" s="709">
        <f t="shared" si="4"/>
        <v>1650</v>
      </c>
      <c r="L41" s="949">
        <v>0</v>
      </c>
      <c r="M41" s="783">
        <v>0</v>
      </c>
      <c r="N41" s="946">
        <v>0</v>
      </c>
      <c r="O41" s="782">
        <v>0</v>
      </c>
      <c r="P41" s="783">
        <v>0</v>
      </c>
      <c r="Q41" s="783">
        <v>0</v>
      </c>
      <c r="R41" s="946">
        <v>0</v>
      </c>
      <c r="S41" s="906">
        <v>0</v>
      </c>
      <c r="T41" s="944">
        <v>0</v>
      </c>
      <c r="U41" s="945">
        <v>0</v>
      </c>
      <c r="V41" s="1158">
        <v>1650</v>
      </c>
      <c r="W41" s="709">
        <f t="shared" si="5"/>
        <v>1650</v>
      </c>
      <c r="X41" s="717"/>
      <c r="Y41" s="715" t="s">
        <v>542</v>
      </c>
      <c r="Z41" s="704"/>
    </row>
    <row r="42" spans="1:27" s="711" customFormat="1" ht="30" customHeight="1">
      <c r="A42" s="873">
        <f t="shared" si="7"/>
        <v>35</v>
      </c>
      <c r="B42" s="725" t="s">
        <v>3</v>
      </c>
      <c r="C42" s="713" t="s">
        <v>608</v>
      </c>
      <c r="D42" s="686" t="s">
        <v>14</v>
      </c>
      <c r="E42" s="923" t="s">
        <v>563</v>
      </c>
      <c r="F42" s="693">
        <v>1</v>
      </c>
      <c r="G42" s="690">
        <v>2017</v>
      </c>
      <c r="H42" s="691">
        <v>2017</v>
      </c>
      <c r="I42" s="908">
        <v>0</v>
      </c>
      <c r="J42" s="922">
        <v>5858</v>
      </c>
      <c r="K42" s="709">
        <f t="shared" si="4"/>
        <v>5858</v>
      </c>
      <c r="L42" s="949">
        <v>0</v>
      </c>
      <c r="M42" s="783">
        <v>0</v>
      </c>
      <c r="N42" s="946">
        <v>0</v>
      </c>
      <c r="O42" s="782">
        <v>0</v>
      </c>
      <c r="P42" s="783">
        <v>0</v>
      </c>
      <c r="Q42" s="783">
        <v>0</v>
      </c>
      <c r="R42" s="946">
        <v>0</v>
      </c>
      <c r="S42" s="782">
        <v>0</v>
      </c>
      <c r="T42" s="783">
        <v>0</v>
      </c>
      <c r="U42" s="946">
        <v>0</v>
      </c>
      <c r="V42" s="1158">
        <v>5858</v>
      </c>
      <c r="W42" s="709">
        <f t="shared" si="5"/>
        <v>5858</v>
      </c>
      <c r="X42" s="717"/>
      <c r="Y42" s="715" t="s">
        <v>459</v>
      </c>
      <c r="Z42" s="704"/>
    </row>
    <row r="43" spans="1:27" s="711" customFormat="1" ht="29.25" customHeight="1">
      <c r="A43" s="873">
        <f t="shared" si="7"/>
        <v>36</v>
      </c>
      <c r="B43" s="725" t="s">
        <v>3</v>
      </c>
      <c r="C43" s="713" t="s">
        <v>609</v>
      </c>
      <c r="D43" s="686" t="s">
        <v>14</v>
      </c>
      <c r="E43" s="923" t="s">
        <v>564</v>
      </c>
      <c r="F43" s="693">
        <v>1</v>
      </c>
      <c r="G43" s="690">
        <v>2017</v>
      </c>
      <c r="H43" s="691">
        <v>2017</v>
      </c>
      <c r="I43" s="908">
        <v>0</v>
      </c>
      <c r="J43" s="922">
        <v>1136</v>
      </c>
      <c r="K43" s="709">
        <f t="shared" si="4"/>
        <v>1136</v>
      </c>
      <c r="L43" s="949">
        <v>0</v>
      </c>
      <c r="M43" s="783">
        <v>0</v>
      </c>
      <c r="N43" s="946">
        <v>0</v>
      </c>
      <c r="O43" s="782">
        <v>0</v>
      </c>
      <c r="P43" s="783">
        <v>0</v>
      </c>
      <c r="Q43" s="783">
        <v>0</v>
      </c>
      <c r="R43" s="946">
        <v>0</v>
      </c>
      <c r="S43" s="782">
        <v>0</v>
      </c>
      <c r="T43" s="783">
        <v>0</v>
      </c>
      <c r="U43" s="946">
        <v>0</v>
      </c>
      <c r="V43" s="1158">
        <v>1136</v>
      </c>
      <c r="W43" s="709">
        <f t="shared" si="5"/>
        <v>1136</v>
      </c>
      <c r="X43" s="717"/>
      <c r="Y43" s="715" t="s">
        <v>559</v>
      </c>
      <c r="Z43" s="704"/>
    </row>
    <row r="44" spans="1:27" s="711" customFormat="1" ht="27" customHeight="1">
      <c r="A44" s="873">
        <f t="shared" si="7"/>
        <v>37</v>
      </c>
      <c r="B44" s="725" t="s">
        <v>3</v>
      </c>
      <c r="C44" s="713" t="s">
        <v>610</v>
      </c>
      <c r="D44" s="686" t="s">
        <v>14</v>
      </c>
      <c r="E44" s="923" t="s">
        <v>565</v>
      </c>
      <c r="F44" s="693">
        <v>1</v>
      </c>
      <c r="G44" s="690">
        <v>2017</v>
      </c>
      <c r="H44" s="691">
        <v>2017</v>
      </c>
      <c r="I44" s="908">
        <v>0</v>
      </c>
      <c r="J44" s="723">
        <v>889</v>
      </c>
      <c r="K44" s="709">
        <f t="shared" si="4"/>
        <v>889</v>
      </c>
      <c r="L44" s="950">
        <v>0</v>
      </c>
      <c r="M44" s="947">
        <v>0</v>
      </c>
      <c r="N44" s="948">
        <v>0</v>
      </c>
      <c r="O44" s="906">
        <v>0</v>
      </c>
      <c r="P44" s="944">
        <v>0</v>
      </c>
      <c r="Q44" s="944">
        <v>0</v>
      </c>
      <c r="R44" s="945">
        <v>0</v>
      </c>
      <c r="S44" s="782">
        <v>0</v>
      </c>
      <c r="T44" s="783">
        <v>0</v>
      </c>
      <c r="U44" s="946">
        <v>0</v>
      </c>
      <c r="V44" s="1158">
        <v>808</v>
      </c>
      <c r="W44" s="709">
        <f t="shared" si="5"/>
        <v>808</v>
      </c>
      <c r="X44" s="717"/>
      <c r="Y44" s="715" t="s">
        <v>566</v>
      </c>
      <c r="Z44" s="704"/>
    </row>
    <row r="45" spans="1:27" s="711" customFormat="1" ht="30.75" customHeight="1">
      <c r="A45" s="873">
        <f t="shared" si="7"/>
        <v>38</v>
      </c>
      <c r="B45" s="725" t="s">
        <v>3</v>
      </c>
      <c r="C45" s="713" t="s">
        <v>611</v>
      </c>
      <c r="D45" s="686" t="s">
        <v>14</v>
      </c>
      <c r="E45" s="923" t="s">
        <v>567</v>
      </c>
      <c r="F45" s="693">
        <v>1</v>
      </c>
      <c r="G45" s="690">
        <v>2017</v>
      </c>
      <c r="H45" s="691">
        <v>2017</v>
      </c>
      <c r="I45" s="908">
        <v>0</v>
      </c>
      <c r="J45" s="723">
        <v>83</v>
      </c>
      <c r="K45" s="709">
        <f t="shared" si="4"/>
        <v>83</v>
      </c>
      <c r="L45" s="949">
        <v>0</v>
      </c>
      <c r="M45" s="783">
        <v>0</v>
      </c>
      <c r="N45" s="946">
        <v>0</v>
      </c>
      <c r="O45" s="782">
        <v>0</v>
      </c>
      <c r="P45" s="783">
        <v>0</v>
      </c>
      <c r="Q45" s="783">
        <v>0</v>
      </c>
      <c r="R45" s="946">
        <v>0</v>
      </c>
      <c r="S45" s="782">
        <v>0</v>
      </c>
      <c r="T45" s="783">
        <v>0</v>
      </c>
      <c r="U45" s="946">
        <v>0</v>
      </c>
      <c r="V45" s="1158">
        <v>83</v>
      </c>
      <c r="W45" s="709">
        <f t="shared" si="5"/>
        <v>83</v>
      </c>
      <c r="X45" s="717"/>
      <c r="Y45" s="715" t="s">
        <v>459</v>
      </c>
      <c r="Z45" s="704"/>
    </row>
    <row r="46" spans="1:27" s="711" customFormat="1" ht="31.5" customHeight="1">
      <c r="A46" s="873">
        <f t="shared" si="7"/>
        <v>39</v>
      </c>
      <c r="B46" s="725" t="s">
        <v>3</v>
      </c>
      <c r="C46" s="713" t="s">
        <v>612</v>
      </c>
      <c r="D46" s="686" t="s">
        <v>14</v>
      </c>
      <c r="E46" s="923" t="s">
        <v>568</v>
      </c>
      <c r="F46" s="693">
        <v>1</v>
      </c>
      <c r="G46" s="690">
        <v>2017</v>
      </c>
      <c r="H46" s="691">
        <v>2017</v>
      </c>
      <c r="I46" s="908">
        <v>0</v>
      </c>
      <c r="J46" s="922">
        <v>3600</v>
      </c>
      <c r="K46" s="709">
        <f t="shared" si="4"/>
        <v>3600</v>
      </c>
      <c r="L46" s="949">
        <v>0</v>
      </c>
      <c r="M46" s="783">
        <v>0</v>
      </c>
      <c r="N46" s="946">
        <v>0</v>
      </c>
      <c r="O46" s="782">
        <v>0</v>
      </c>
      <c r="P46" s="783">
        <v>0</v>
      </c>
      <c r="Q46" s="783">
        <v>0</v>
      </c>
      <c r="R46" s="946">
        <v>0</v>
      </c>
      <c r="S46" s="906">
        <v>0</v>
      </c>
      <c r="T46" s="944">
        <v>0</v>
      </c>
      <c r="U46" s="945">
        <v>0</v>
      </c>
      <c r="V46" s="1158">
        <v>3600</v>
      </c>
      <c r="W46" s="709">
        <f t="shared" si="5"/>
        <v>3600</v>
      </c>
      <c r="X46" s="717"/>
      <c r="Y46" s="715" t="s">
        <v>458</v>
      </c>
      <c r="Z46" s="704"/>
    </row>
    <row r="47" spans="1:27" s="711" customFormat="1" ht="28.5" customHeight="1">
      <c r="A47" s="873">
        <f t="shared" si="7"/>
        <v>40</v>
      </c>
      <c r="B47" s="725" t="s">
        <v>3</v>
      </c>
      <c r="C47" s="713" t="s">
        <v>613</v>
      </c>
      <c r="D47" s="686" t="s">
        <v>14</v>
      </c>
      <c r="E47" s="923" t="s">
        <v>569</v>
      </c>
      <c r="F47" s="693">
        <v>1</v>
      </c>
      <c r="G47" s="690">
        <v>2017</v>
      </c>
      <c r="H47" s="691">
        <v>2017</v>
      </c>
      <c r="I47" s="908">
        <v>0</v>
      </c>
      <c r="J47" s="922">
        <v>250</v>
      </c>
      <c r="K47" s="709">
        <f t="shared" si="4"/>
        <v>250</v>
      </c>
      <c r="L47" s="949">
        <v>0</v>
      </c>
      <c r="M47" s="783">
        <v>0</v>
      </c>
      <c r="N47" s="946">
        <v>0</v>
      </c>
      <c r="O47" s="782">
        <v>0</v>
      </c>
      <c r="P47" s="783">
        <v>0</v>
      </c>
      <c r="Q47" s="783">
        <v>0</v>
      </c>
      <c r="R47" s="946">
        <v>0</v>
      </c>
      <c r="S47" s="782">
        <v>0</v>
      </c>
      <c r="T47" s="783">
        <v>0</v>
      </c>
      <c r="U47" s="946">
        <v>0</v>
      </c>
      <c r="V47" s="1158">
        <v>205</v>
      </c>
      <c r="W47" s="709">
        <f t="shared" si="5"/>
        <v>205</v>
      </c>
      <c r="X47" s="717"/>
      <c r="Y47" s="715" t="s">
        <v>459</v>
      </c>
      <c r="Z47" s="704"/>
    </row>
    <row r="48" spans="1:27" s="711" customFormat="1" ht="33" customHeight="1">
      <c r="A48" s="873">
        <f t="shared" si="7"/>
        <v>41</v>
      </c>
      <c r="B48" s="725" t="s">
        <v>3</v>
      </c>
      <c r="C48" s="713" t="s">
        <v>614</v>
      </c>
      <c r="D48" s="686" t="s">
        <v>14</v>
      </c>
      <c r="E48" s="923" t="s">
        <v>570</v>
      </c>
      <c r="F48" s="693">
        <v>1</v>
      </c>
      <c r="G48" s="690">
        <v>2017</v>
      </c>
      <c r="H48" s="691">
        <v>2017</v>
      </c>
      <c r="I48" s="908">
        <v>0</v>
      </c>
      <c r="J48" s="922">
        <v>593</v>
      </c>
      <c r="K48" s="709">
        <f t="shared" si="4"/>
        <v>593</v>
      </c>
      <c r="L48" s="950">
        <v>0</v>
      </c>
      <c r="M48" s="947">
        <v>0</v>
      </c>
      <c r="N48" s="948">
        <v>0</v>
      </c>
      <c r="O48" s="906">
        <v>0</v>
      </c>
      <c r="P48" s="944">
        <v>0</v>
      </c>
      <c r="Q48" s="944">
        <v>0</v>
      </c>
      <c r="R48" s="945">
        <v>0</v>
      </c>
      <c r="S48" s="782">
        <v>0</v>
      </c>
      <c r="T48" s="783">
        <v>0</v>
      </c>
      <c r="U48" s="946">
        <v>0</v>
      </c>
      <c r="V48" s="1158">
        <v>593</v>
      </c>
      <c r="W48" s="709">
        <f t="shared" si="5"/>
        <v>593</v>
      </c>
      <c r="X48" s="717"/>
      <c r="Y48" s="715" t="s">
        <v>459</v>
      </c>
      <c r="Z48" s="704"/>
    </row>
    <row r="49" spans="1:26" s="711" customFormat="1" ht="30.75" customHeight="1">
      <c r="A49" s="873">
        <f>A48+1</f>
        <v>42</v>
      </c>
      <c r="B49" s="725" t="s">
        <v>3</v>
      </c>
      <c r="C49" s="713" t="s">
        <v>615</v>
      </c>
      <c r="D49" s="686" t="s">
        <v>14</v>
      </c>
      <c r="E49" s="923" t="s">
        <v>571</v>
      </c>
      <c r="F49" s="693">
        <v>1</v>
      </c>
      <c r="G49" s="690">
        <v>2017</v>
      </c>
      <c r="H49" s="691">
        <v>2017</v>
      </c>
      <c r="I49" s="908">
        <v>0</v>
      </c>
      <c r="J49" s="922">
        <v>1700</v>
      </c>
      <c r="K49" s="709">
        <f t="shared" si="4"/>
        <v>1700</v>
      </c>
      <c r="L49" s="949">
        <v>0</v>
      </c>
      <c r="M49" s="783">
        <v>0</v>
      </c>
      <c r="N49" s="946">
        <v>0</v>
      </c>
      <c r="O49" s="782">
        <v>0</v>
      </c>
      <c r="P49" s="783">
        <v>0</v>
      </c>
      <c r="Q49" s="783">
        <v>0</v>
      </c>
      <c r="R49" s="946">
        <v>0</v>
      </c>
      <c r="S49" s="782">
        <v>0</v>
      </c>
      <c r="T49" s="783">
        <v>0</v>
      </c>
      <c r="U49" s="946">
        <v>0</v>
      </c>
      <c r="V49" s="1158">
        <v>1700</v>
      </c>
      <c r="W49" s="709">
        <f t="shared" si="5"/>
        <v>1700</v>
      </c>
      <c r="X49" s="717"/>
      <c r="Y49" s="715" t="s">
        <v>566</v>
      </c>
      <c r="Z49" s="704"/>
    </row>
    <row r="50" spans="1:26" s="711" customFormat="1" ht="30.75" customHeight="1">
      <c r="A50" s="873">
        <f>A49+1</f>
        <v>43</v>
      </c>
      <c r="B50" s="725" t="s">
        <v>3</v>
      </c>
      <c r="C50" s="713" t="s">
        <v>616</v>
      </c>
      <c r="D50" s="686" t="s">
        <v>14</v>
      </c>
      <c r="E50" s="923" t="s">
        <v>669</v>
      </c>
      <c r="F50" s="693">
        <v>1</v>
      </c>
      <c r="G50" s="690">
        <v>2017</v>
      </c>
      <c r="H50" s="691">
        <v>2017</v>
      </c>
      <c r="I50" s="908">
        <v>0</v>
      </c>
      <c r="J50" s="922">
        <v>300</v>
      </c>
      <c r="K50" s="709">
        <f t="shared" si="4"/>
        <v>300</v>
      </c>
      <c r="L50" s="949">
        <v>0</v>
      </c>
      <c r="M50" s="783">
        <v>0</v>
      </c>
      <c r="N50" s="946">
        <v>0</v>
      </c>
      <c r="O50" s="782">
        <v>0</v>
      </c>
      <c r="P50" s="783">
        <v>0</v>
      </c>
      <c r="Q50" s="783">
        <v>0</v>
      </c>
      <c r="R50" s="946">
        <v>0</v>
      </c>
      <c r="S50" s="782">
        <v>0</v>
      </c>
      <c r="T50" s="783">
        <v>0</v>
      </c>
      <c r="U50" s="946">
        <v>0</v>
      </c>
      <c r="V50" s="1158">
        <v>300</v>
      </c>
      <c r="W50" s="709">
        <f t="shared" si="5"/>
        <v>300</v>
      </c>
      <c r="X50" s="717"/>
      <c r="Y50" s="715" t="s">
        <v>458</v>
      </c>
      <c r="Z50" s="704"/>
    </row>
    <row r="51" spans="1:26" s="711" customFormat="1" ht="31.5" customHeight="1">
      <c r="A51" s="873">
        <f>A50+1</f>
        <v>44</v>
      </c>
      <c r="B51" s="725" t="s">
        <v>3</v>
      </c>
      <c r="C51" s="713" t="s">
        <v>617</v>
      </c>
      <c r="D51" s="686" t="s">
        <v>14</v>
      </c>
      <c r="E51" s="923" t="s">
        <v>572</v>
      </c>
      <c r="F51" s="693">
        <v>1</v>
      </c>
      <c r="G51" s="690">
        <v>2017</v>
      </c>
      <c r="H51" s="691">
        <v>2017</v>
      </c>
      <c r="I51" s="908">
        <v>0</v>
      </c>
      <c r="J51" s="922">
        <v>20885</v>
      </c>
      <c r="K51" s="709">
        <f>J51+I51</f>
        <v>20885</v>
      </c>
      <c r="L51" s="949">
        <v>0</v>
      </c>
      <c r="M51" s="783">
        <v>0</v>
      </c>
      <c r="N51" s="946">
        <v>0</v>
      </c>
      <c r="O51" s="782">
        <v>0</v>
      </c>
      <c r="P51" s="783">
        <v>0</v>
      </c>
      <c r="Q51" s="783">
        <v>0</v>
      </c>
      <c r="R51" s="946">
        <v>0</v>
      </c>
      <c r="S51" s="906">
        <v>0</v>
      </c>
      <c r="T51" s="944">
        <v>0</v>
      </c>
      <c r="U51" s="945">
        <v>0</v>
      </c>
      <c r="V51" s="1158">
        <v>20885</v>
      </c>
      <c r="W51" s="709">
        <f t="shared" si="5"/>
        <v>20885</v>
      </c>
      <c r="X51" s="717"/>
      <c r="Y51" s="715" t="s">
        <v>573</v>
      </c>
      <c r="Z51" s="704"/>
    </row>
    <row r="52" spans="1:26" s="711" customFormat="1" ht="32.25" customHeight="1">
      <c r="A52" s="873">
        <f t="shared" ref="A52:A53" si="9">A51+1</f>
        <v>45</v>
      </c>
      <c r="B52" s="725" t="s">
        <v>3</v>
      </c>
      <c r="C52" s="713" t="s">
        <v>618</v>
      </c>
      <c r="D52" s="686" t="s">
        <v>14</v>
      </c>
      <c r="E52" s="923" t="s">
        <v>574</v>
      </c>
      <c r="F52" s="693">
        <v>1</v>
      </c>
      <c r="G52" s="690">
        <v>2017</v>
      </c>
      <c r="H52" s="691">
        <v>2017</v>
      </c>
      <c r="I52" s="908">
        <v>0</v>
      </c>
      <c r="J52" s="922">
        <v>8905</v>
      </c>
      <c r="K52" s="709">
        <f t="shared" si="4"/>
        <v>8905</v>
      </c>
      <c r="L52" s="950">
        <v>0</v>
      </c>
      <c r="M52" s="947">
        <v>0</v>
      </c>
      <c r="N52" s="948">
        <v>0</v>
      </c>
      <c r="O52" s="906">
        <v>0</v>
      </c>
      <c r="P52" s="944">
        <v>0</v>
      </c>
      <c r="Q52" s="944">
        <v>0</v>
      </c>
      <c r="R52" s="945">
        <v>0</v>
      </c>
      <c r="S52" s="782">
        <v>0</v>
      </c>
      <c r="T52" s="783">
        <v>0</v>
      </c>
      <c r="U52" s="946">
        <v>0</v>
      </c>
      <c r="V52" s="1158">
        <f>8905-8000</f>
        <v>905</v>
      </c>
      <c r="W52" s="709">
        <f t="shared" si="5"/>
        <v>905</v>
      </c>
      <c r="X52" s="717"/>
      <c r="Y52" s="715" t="s">
        <v>575</v>
      </c>
      <c r="Z52" s="704"/>
    </row>
    <row r="53" spans="1:26" s="711" customFormat="1" ht="31.5" customHeight="1">
      <c r="A53" s="873">
        <f t="shared" si="9"/>
        <v>46</v>
      </c>
      <c r="B53" s="725" t="s">
        <v>3</v>
      </c>
      <c r="C53" s="713" t="s">
        <v>619</v>
      </c>
      <c r="D53" s="686" t="s">
        <v>14</v>
      </c>
      <c r="E53" s="923" t="s">
        <v>576</v>
      </c>
      <c r="F53" s="693">
        <v>1</v>
      </c>
      <c r="G53" s="690">
        <v>2017</v>
      </c>
      <c r="H53" s="691">
        <v>2017</v>
      </c>
      <c r="I53" s="908">
        <v>0</v>
      </c>
      <c r="J53" s="922">
        <v>1150</v>
      </c>
      <c r="K53" s="709">
        <f t="shared" si="4"/>
        <v>1150</v>
      </c>
      <c r="L53" s="949">
        <v>0</v>
      </c>
      <c r="M53" s="783">
        <v>0</v>
      </c>
      <c r="N53" s="946">
        <v>0</v>
      </c>
      <c r="O53" s="782">
        <v>0</v>
      </c>
      <c r="P53" s="783">
        <v>0</v>
      </c>
      <c r="Q53" s="783">
        <v>0</v>
      </c>
      <c r="R53" s="946">
        <v>0</v>
      </c>
      <c r="S53" s="782">
        <v>0</v>
      </c>
      <c r="T53" s="783">
        <v>0</v>
      </c>
      <c r="U53" s="946">
        <v>0</v>
      </c>
      <c r="V53" s="1158">
        <v>1150</v>
      </c>
      <c r="W53" s="709">
        <f t="shared" si="5"/>
        <v>1150</v>
      </c>
      <c r="X53" s="717"/>
      <c r="Y53" s="715" t="s">
        <v>577</v>
      </c>
      <c r="Z53" s="704"/>
    </row>
    <row r="54" spans="1:26" s="711" customFormat="1" ht="31.5" customHeight="1">
      <c r="A54" s="873">
        <f t="shared" ref="A54:A61" si="10">A53+1</f>
        <v>47</v>
      </c>
      <c r="B54" s="725" t="s">
        <v>3</v>
      </c>
      <c r="C54" s="713" t="s">
        <v>620</v>
      </c>
      <c r="D54" s="686" t="s">
        <v>14</v>
      </c>
      <c r="E54" s="923" t="s">
        <v>578</v>
      </c>
      <c r="F54" s="693">
        <v>1</v>
      </c>
      <c r="G54" s="690">
        <v>2017</v>
      </c>
      <c r="H54" s="691">
        <v>2017</v>
      </c>
      <c r="I54" s="908">
        <v>0</v>
      </c>
      <c r="J54" s="922">
        <v>64</v>
      </c>
      <c r="K54" s="709">
        <f t="shared" si="4"/>
        <v>64</v>
      </c>
      <c r="L54" s="949">
        <v>0</v>
      </c>
      <c r="M54" s="783">
        <v>0</v>
      </c>
      <c r="N54" s="946">
        <v>0</v>
      </c>
      <c r="O54" s="782">
        <v>0</v>
      </c>
      <c r="P54" s="783">
        <v>0</v>
      </c>
      <c r="Q54" s="783">
        <v>0</v>
      </c>
      <c r="R54" s="946">
        <v>0</v>
      </c>
      <c r="S54" s="782">
        <v>0</v>
      </c>
      <c r="T54" s="783">
        <v>0</v>
      </c>
      <c r="U54" s="946">
        <v>0</v>
      </c>
      <c r="V54" s="1158">
        <v>64</v>
      </c>
      <c r="W54" s="709">
        <f t="shared" si="5"/>
        <v>64</v>
      </c>
      <c r="X54" s="717"/>
      <c r="Y54" s="715" t="s">
        <v>458</v>
      </c>
      <c r="Z54" s="704"/>
    </row>
    <row r="55" spans="1:26" s="711" customFormat="1" ht="31.5" customHeight="1">
      <c r="A55" s="873">
        <f t="shared" si="10"/>
        <v>48</v>
      </c>
      <c r="B55" s="725" t="s">
        <v>3</v>
      </c>
      <c r="C55" s="713" t="s">
        <v>621</v>
      </c>
      <c r="D55" s="686" t="s">
        <v>14</v>
      </c>
      <c r="E55" s="923" t="s">
        <v>579</v>
      </c>
      <c r="F55" s="693">
        <v>1</v>
      </c>
      <c r="G55" s="690">
        <v>2017</v>
      </c>
      <c r="H55" s="691">
        <v>2017</v>
      </c>
      <c r="I55" s="908">
        <v>0</v>
      </c>
      <c r="J55" s="922">
        <v>23570</v>
      </c>
      <c r="K55" s="709">
        <f>J55+I55</f>
        <v>23570</v>
      </c>
      <c r="L55" s="950">
        <v>0</v>
      </c>
      <c r="M55" s="947">
        <v>0</v>
      </c>
      <c r="N55" s="948">
        <v>0</v>
      </c>
      <c r="O55" s="906">
        <v>0</v>
      </c>
      <c r="P55" s="944">
        <v>0</v>
      </c>
      <c r="Q55" s="944">
        <v>0</v>
      </c>
      <c r="R55" s="945">
        <v>0</v>
      </c>
      <c r="S55" s="906">
        <v>0</v>
      </c>
      <c r="T55" s="944">
        <v>0</v>
      </c>
      <c r="U55" s="945">
        <v>0</v>
      </c>
      <c r="V55" s="1158">
        <v>23570</v>
      </c>
      <c r="W55" s="709">
        <f>V55+U55</f>
        <v>23570</v>
      </c>
      <c r="X55" s="717"/>
      <c r="Y55" s="715" t="s">
        <v>580</v>
      </c>
      <c r="Z55" s="704"/>
    </row>
    <row r="56" spans="1:26" s="878" customFormat="1" ht="31.5" hidden="1" customHeight="1">
      <c r="A56" s="879">
        <f t="shared" si="10"/>
        <v>49</v>
      </c>
      <c r="B56" s="712" t="s">
        <v>3</v>
      </c>
      <c r="C56" s="713" t="s">
        <v>255</v>
      </c>
      <c r="D56" s="691" t="s">
        <v>6</v>
      </c>
      <c r="E56" s="880" t="s">
        <v>100</v>
      </c>
      <c r="F56" s="693">
        <v>1</v>
      </c>
      <c r="G56" s="690" t="s">
        <v>96</v>
      </c>
      <c r="H56" s="875" t="s">
        <v>96</v>
      </c>
      <c r="I56" s="722">
        <v>2500</v>
      </c>
      <c r="J56" s="905">
        <v>0</v>
      </c>
      <c r="K56" s="709">
        <f>SUM(I56:J56)</f>
        <v>2500</v>
      </c>
      <c r="L56" s="943">
        <v>0</v>
      </c>
      <c r="M56" s="907">
        <v>0</v>
      </c>
      <c r="N56" s="939">
        <v>0</v>
      </c>
      <c r="O56" s="941">
        <v>0</v>
      </c>
      <c r="P56" s="907">
        <v>0</v>
      </c>
      <c r="Q56" s="943">
        <v>0</v>
      </c>
      <c r="R56" s="940">
        <v>0</v>
      </c>
      <c r="S56" s="722">
        <v>2000</v>
      </c>
      <c r="T56" s="723">
        <v>500</v>
      </c>
      <c r="U56" s="709">
        <f t="shared" ref="U56:U76" si="11">S56+T56</f>
        <v>2500</v>
      </c>
      <c r="V56" s="908">
        <v>0</v>
      </c>
      <c r="W56" s="724">
        <f>U56+V56</f>
        <v>2500</v>
      </c>
      <c r="X56" s="881" t="s">
        <v>30</v>
      </c>
      <c r="Y56" s="882"/>
      <c r="Z56" s="883"/>
    </row>
    <row r="57" spans="1:26" s="878" customFormat="1" ht="31.5" hidden="1" customHeight="1">
      <c r="A57" s="879">
        <f t="shared" si="10"/>
        <v>50</v>
      </c>
      <c r="B57" s="725" t="s">
        <v>3</v>
      </c>
      <c r="C57" s="713" t="s">
        <v>405</v>
      </c>
      <c r="D57" s="714" t="s">
        <v>20</v>
      </c>
      <c r="E57" s="880" t="s">
        <v>360</v>
      </c>
      <c r="F57" s="693">
        <v>1</v>
      </c>
      <c r="G57" s="690" t="s">
        <v>96</v>
      </c>
      <c r="H57" s="875" t="s">
        <v>96</v>
      </c>
      <c r="I57" s="722">
        <v>31700</v>
      </c>
      <c r="J57" s="905">
        <v>0</v>
      </c>
      <c r="K57" s="709">
        <f>I57+J57</f>
        <v>31700</v>
      </c>
      <c r="L57" s="708">
        <v>28729</v>
      </c>
      <c r="M57" s="907">
        <v>0</v>
      </c>
      <c r="N57" s="709">
        <f>SUM(L57,M57)</f>
        <v>28729</v>
      </c>
      <c r="O57" s="872">
        <v>28729</v>
      </c>
      <c r="P57" s="905">
        <v>0</v>
      </c>
      <c r="Q57" s="910">
        <v>0</v>
      </c>
      <c r="R57" s="710">
        <f>SUM(O57,P57,Q57)</f>
        <v>28729</v>
      </c>
      <c r="S57" s="722">
        <v>2971</v>
      </c>
      <c r="T57" s="905">
        <v>0</v>
      </c>
      <c r="U57" s="709">
        <f>S57+T57</f>
        <v>2971</v>
      </c>
      <c r="V57" s="908">
        <v>0</v>
      </c>
      <c r="W57" s="724">
        <f>U57+V57</f>
        <v>2971</v>
      </c>
      <c r="X57" s="881"/>
      <c r="Y57" s="882"/>
      <c r="Z57" s="883"/>
    </row>
    <row r="58" spans="1:26" s="878" customFormat="1" ht="33.75" hidden="1" customHeight="1">
      <c r="A58" s="879">
        <f t="shared" si="10"/>
        <v>51</v>
      </c>
      <c r="B58" s="725" t="s">
        <v>3</v>
      </c>
      <c r="C58" s="713" t="s">
        <v>404</v>
      </c>
      <c r="D58" s="714" t="s">
        <v>6</v>
      </c>
      <c r="E58" s="880" t="s">
        <v>361</v>
      </c>
      <c r="F58" s="693">
        <v>1</v>
      </c>
      <c r="G58" s="690" t="s">
        <v>96</v>
      </c>
      <c r="H58" s="875" t="s">
        <v>96</v>
      </c>
      <c r="I58" s="722">
        <v>550</v>
      </c>
      <c r="J58" s="905">
        <v>0</v>
      </c>
      <c r="K58" s="709">
        <f>I58+J58</f>
        <v>550</v>
      </c>
      <c r="L58" s="943">
        <v>0</v>
      </c>
      <c r="M58" s="907">
        <v>0</v>
      </c>
      <c r="N58" s="939">
        <f t="shared" ref="N58:N59" si="12">SUM(L58,M58)</f>
        <v>0</v>
      </c>
      <c r="O58" s="941">
        <v>0</v>
      </c>
      <c r="P58" s="907">
        <v>0</v>
      </c>
      <c r="Q58" s="943">
        <v>0</v>
      </c>
      <c r="R58" s="940">
        <f t="shared" ref="R58:R59" si="13">SUM(O58,P58,Q58)</f>
        <v>0</v>
      </c>
      <c r="S58" s="722">
        <v>550</v>
      </c>
      <c r="T58" s="905">
        <v>0</v>
      </c>
      <c r="U58" s="709">
        <f>S58+T58</f>
        <v>550</v>
      </c>
      <c r="V58" s="908">
        <v>0</v>
      </c>
      <c r="W58" s="724">
        <f>U58+V58</f>
        <v>550</v>
      </c>
      <c r="X58" s="881"/>
      <c r="Y58" s="882"/>
      <c r="Z58" s="883"/>
    </row>
    <row r="59" spans="1:26" s="878" customFormat="1" ht="33.75" hidden="1" customHeight="1">
      <c r="A59" s="879">
        <f t="shared" si="10"/>
        <v>52</v>
      </c>
      <c r="B59" s="725" t="s">
        <v>3</v>
      </c>
      <c r="C59" s="713" t="s">
        <v>402</v>
      </c>
      <c r="D59" s="726" t="s">
        <v>6</v>
      </c>
      <c r="E59" s="880" t="s">
        <v>403</v>
      </c>
      <c r="F59" s="693">
        <v>1</v>
      </c>
      <c r="G59" s="690" t="s">
        <v>96</v>
      </c>
      <c r="H59" s="875" t="s">
        <v>96</v>
      </c>
      <c r="I59" s="722">
        <v>350</v>
      </c>
      <c r="J59" s="905">
        <v>0</v>
      </c>
      <c r="K59" s="709">
        <f>I59+J59</f>
        <v>350</v>
      </c>
      <c r="L59" s="943">
        <v>0</v>
      </c>
      <c r="M59" s="907">
        <v>0</v>
      </c>
      <c r="N59" s="939">
        <f t="shared" si="12"/>
        <v>0</v>
      </c>
      <c r="O59" s="941">
        <v>0</v>
      </c>
      <c r="P59" s="907">
        <v>0</v>
      </c>
      <c r="Q59" s="943">
        <v>0</v>
      </c>
      <c r="R59" s="940">
        <f t="shared" si="13"/>
        <v>0</v>
      </c>
      <c r="S59" s="722">
        <v>350</v>
      </c>
      <c r="T59" s="905">
        <v>0</v>
      </c>
      <c r="U59" s="709">
        <f>S59+T59</f>
        <v>350</v>
      </c>
      <c r="V59" s="908">
        <v>0</v>
      </c>
      <c r="W59" s="724">
        <f>U59+V59</f>
        <v>350</v>
      </c>
      <c r="X59" s="881"/>
      <c r="Y59" s="882"/>
      <c r="Z59" s="883"/>
    </row>
    <row r="60" spans="1:26" ht="32.25" hidden="1" customHeight="1">
      <c r="A60" s="879">
        <f t="shared" si="10"/>
        <v>53</v>
      </c>
      <c r="B60" s="725" t="s">
        <v>3</v>
      </c>
      <c r="C60" s="713" t="s">
        <v>516</v>
      </c>
      <c r="D60" s="726" t="s">
        <v>8</v>
      </c>
      <c r="E60" s="884" t="s">
        <v>408</v>
      </c>
      <c r="F60" s="693">
        <v>1</v>
      </c>
      <c r="G60" s="690" t="s">
        <v>98</v>
      </c>
      <c r="H60" s="875" t="s">
        <v>98</v>
      </c>
      <c r="I60" s="722">
        <v>1000</v>
      </c>
      <c r="J60" s="905">
        <v>0</v>
      </c>
      <c r="K60" s="709">
        <f>I60+J60</f>
        <v>1000</v>
      </c>
      <c r="L60" s="943">
        <v>0</v>
      </c>
      <c r="M60" s="907">
        <v>0</v>
      </c>
      <c r="N60" s="939">
        <v>0</v>
      </c>
      <c r="O60" s="941">
        <v>0</v>
      </c>
      <c r="P60" s="907">
        <v>0</v>
      </c>
      <c r="Q60" s="943">
        <v>0</v>
      </c>
      <c r="R60" s="940">
        <v>0</v>
      </c>
      <c r="S60" s="941">
        <v>0</v>
      </c>
      <c r="T60" s="723">
        <v>500</v>
      </c>
      <c r="U60" s="709">
        <f>S60+T60</f>
        <v>500</v>
      </c>
      <c r="V60" s="908">
        <v>0</v>
      </c>
      <c r="W60" s="724">
        <f>U60+V60</f>
        <v>500</v>
      </c>
      <c r="X60" s="881"/>
      <c r="Y60" s="882"/>
      <c r="Z60" s="885"/>
    </row>
    <row r="61" spans="1:26" s="878" customFormat="1" ht="31.5" hidden="1" customHeight="1">
      <c r="A61" s="879">
        <f t="shared" si="10"/>
        <v>54</v>
      </c>
      <c r="B61" s="725" t="s">
        <v>3</v>
      </c>
      <c r="C61" s="713" t="s">
        <v>622</v>
      </c>
      <c r="D61" s="726" t="s">
        <v>6</v>
      </c>
      <c r="E61" s="718" t="s">
        <v>362</v>
      </c>
      <c r="F61" s="693">
        <v>1</v>
      </c>
      <c r="G61" s="690">
        <v>2017</v>
      </c>
      <c r="H61" s="875">
        <v>2017</v>
      </c>
      <c r="I61" s="722">
        <v>2300</v>
      </c>
      <c r="J61" s="905">
        <v>0</v>
      </c>
      <c r="K61" s="709">
        <f t="shared" ref="K61:K71" si="14">SUM(I61:J61)</f>
        <v>2300</v>
      </c>
      <c r="L61" s="943">
        <v>0</v>
      </c>
      <c r="M61" s="907">
        <v>0</v>
      </c>
      <c r="N61" s="939">
        <v>0</v>
      </c>
      <c r="O61" s="941">
        <v>0</v>
      </c>
      <c r="P61" s="907">
        <v>0</v>
      </c>
      <c r="Q61" s="943">
        <v>0</v>
      </c>
      <c r="R61" s="940">
        <v>0</v>
      </c>
      <c r="S61" s="941">
        <v>0</v>
      </c>
      <c r="T61" s="723">
        <v>2300</v>
      </c>
      <c r="U61" s="709">
        <f t="shared" si="11"/>
        <v>2300</v>
      </c>
      <c r="V61" s="908">
        <v>0</v>
      </c>
      <c r="W61" s="724">
        <f t="shared" ref="W61:W76" si="15">U61+V61</f>
        <v>2300</v>
      </c>
      <c r="X61" s="881" t="s">
        <v>30</v>
      </c>
      <c r="Y61" s="882"/>
      <c r="Z61" s="883"/>
    </row>
    <row r="62" spans="1:26" s="878" customFormat="1" ht="33" hidden="1" customHeight="1">
      <c r="A62" s="879">
        <f t="shared" ref="A62:A70" si="16">A61+1</f>
        <v>55</v>
      </c>
      <c r="B62" s="725" t="s">
        <v>3</v>
      </c>
      <c r="C62" s="713" t="s">
        <v>623</v>
      </c>
      <c r="D62" s="726" t="s">
        <v>6</v>
      </c>
      <c r="E62" s="718" t="s">
        <v>482</v>
      </c>
      <c r="F62" s="693">
        <v>1</v>
      </c>
      <c r="G62" s="690">
        <v>2017</v>
      </c>
      <c r="H62" s="875">
        <v>2017</v>
      </c>
      <c r="I62" s="722">
        <v>1900</v>
      </c>
      <c r="J62" s="905">
        <v>0</v>
      </c>
      <c r="K62" s="709">
        <f t="shared" si="14"/>
        <v>1900</v>
      </c>
      <c r="L62" s="943">
        <v>0</v>
      </c>
      <c r="M62" s="907">
        <v>0</v>
      </c>
      <c r="N62" s="939">
        <v>0</v>
      </c>
      <c r="O62" s="941">
        <v>0</v>
      </c>
      <c r="P62" s="907">
        <v>0</v>
      </c>
      <c r="Q62" s="943">
        <v>0</v>
      </c>
      <c r="R62" s="940">
        <v>0</v>
      </c>
      <c r="S62" s="941">
        <v>0</v>
      </c>
      <c r="T62" s="723">
        <v>1900</v>
      </c>
      <c r="U62" s="709">
        <f t="shared" si="11"/>
        <v>1900</v>
      </c>
      <c r="V62" s="908">
        <v>0</v>
      </c>
      <c r="W62" s="724">
        <f t="shared" si="15"/>
        <v>1900</v>
      </c>
      <c r="X62" s="881" t="s">
        <v>30</v>
      </c>
      <c r="Y62" s="882"/>
      <c r="Z62" s="883"/>
    </row>
    <row r="63" spans="1:26" s="878" customFormat="1" ht="33" hidden="1" customHeight="1">
      <c r="A63" s="879">
        <f t="shared" si="16"/>
        <v>56</v>
      </c>
      <c r="B63" s="725" t="s">
        <v>3</v>
      </c>
      <c r="C63" s="713" t="s">
        <v>624</v>
      </c>
      <c r="D63" s="726" t="s">
        <v>6</v>
      </c>
      <c r="E63" s="718" t="s">
        <v>363</v>
      </c>
      <c r="F63" s="693">
        <v>1</v>
      </c>
      <c r="G63" s="690">
        <v>2017</v>
      </c>
      <c r="H63" s="875">
        <v>2017</v>
      </c>
      <c r="I63" s="722">
        <v>1700</v>
      </c>
      <c r="J63" s="905">
        <v>0</v>
      </c>
      <c r="K63" s="709">
        <f t="shared" si="14"/>
        <v>1700</v>
      </c>
      <c r="L63" s="943">
        <v>0</v>
      </c>
      <c r="M63" s="907">
        <v>0</v>
      </c>
      <c r="N63" s="939">
        <v>0</v>
      </c>
      <c r="O63" s="941">
        <v>0</v>
      </c>
      <c r="P63" s="907">
        <v>0</v>
      </c>
      <c r="Q63" s="943">
        <v>0</v>
      </c>
      <c r="R63" s="940">
        <v>0</v>
      </c>
      <c r="S63" s="941">
        <v>0</v>
      </c>
      <c r="T63" s="723">
        <v>1700</v>
      </c>
      <c r="U63" s="709">
        <f t="shared" si="11"/>
        <v>1700</v>
      </c>
      <c r="V63" s="908">
        <v>0</v>
      </c>
      <c r="W63" s="724">
        <f t="shared" si="15"/>
        <v>1700</v>
      </c>
      <c r="X63" s="881" t="s">
        <v>30</v>
      </c>
      <c r="Y63" s="882"/>
      <c r="Z63" s="883"/>
    </row>
    <row r="64" spans="1:26" s="878" customFormat="1" ht="33" hidden="1" customHeight="1">
      <c r="A64" s="879">
        <f t="shared" si="16"/>
        <v>57</v>
      </c>
      <c r="B64" s="725" t="s">
        <v>3</v>
      </c>
      <c r="C64" s="713" t="s">
        <v>625</v>
      </c>
      <c r="D64" s="726" t="s">
        <v>6</v>
      </c>
      <c r="E64" s="718" t="s">
        <v>364</v>
      </c>
      <c r="F64" s="693">
        <v>1</v>
      </c>
      <c r="G64" s="690" t="s">
        <v>369</v>
      </c>
      <c r="H64" s="875" t="s">
        <v>369</v>
      </c>
      <c r="I64" s="722">
        <v>13700</v>
      </c>
      <c r="J64" s="905">
        <v>0</v>
      </c>
      <c r="K64" s="709">
        <f t="shared" si="14"/>
        <v>13700</v>
      </c>
      <c r="L64" s="943">
        <v>0</v>
      </c>
      <c r="M64" s="907">
        <v>0</v>
      </c>
      <c r="N64" s="939">
        <v>0</v>
      </c>
      <c r="O64" s="941">
        <v>0</v>
      </c>
      <c r="P64" s="907">
        <v>0</v>
      </c>
      <c r="Q64" s="943">
        <v>0</v>
      </c>
      <c r="R64" s="940">
        <v>0</v>
      </c>
      <c r="S64" s="941">
        <v>0</v>
      </c>
      <c r="T64" s="723">
        <v>4000</v>
      </c>
      <c r="U64" s="709">
        <f t="shared" si="11"/>
        <v>4000</v>
      </c>
      <c r="V64" s="908">
        <v>0</v>
      </c>
      <c r="W64" s="724">
        <f t="shared" si="15"/>
        <v>4000</v>
      </c>
      <c r="X64" s="886" t="s">
        <v>30</v>
      </c>
      <c r="Y64" s="887"/>
      <c r="Z64" s="883"/>
    </row>
    <row r="65" spans="1:26" s="878" customFormat="1" ht="33" hidden="1" customHeight="1">
      <c r="A65" s="879">
        <f t="shared" si="16"/>
        <v>58</v>
      </c>
      <c r="B65" s="725" t="s">
        <v>3</v>
      </c>
      <c r="C65" s="713" t="s">
        <v>626</v>
      </c>
      <c r="D65" s="726" t="s">
        <v>233</v>
      </c>
      <c r="E65" s="718" t="s">
        <v>414</v>
      </c>
      <c r="F65" s="693">
        <v>1</v>
      </c>
      <c r="G65" s="690">
        <v>2017</v>
      </c>
      <c r="H65" s="875">
        <v>2017</v>
      </c>
      <c r="I65" s="722">
        <v>248</v>
      </c>
      <c r="J65" s="905">
        <v>0</v>
      </c>
      <c r="K65" s="709">
        <f t="shared" si="14"/>
        <v>248</v>
      </c>
      <c r="L65" s="943">
        <v>0</v>
      </c>
      <c r="M65" s="907">
        <v>0</v>
      </c>
      <c r="N65" s="939">
        <v>0</v>
      </c>
      <c r="O65" s="941">
        <v>0</v>
      </c>
      <c r="P65" s="907">
        <v>0</v>
      </c>
      <c r="Q65" s="943">
        <v>0</v>
      </c>
      <c r="R65" s="940">
        <v>0</v>
      </c>
      <c r="S65" s="941">
        <v>0</v>
      </c>
      <c r="T65" s="723">
        <v>248</v>
      </c>
      <c r="U65" s="709">
        <f t="shared" si="11"/>
        <v>248</v>
      </c>
      <c r="V65" s="908">
        <v>0</v>
      </c>
      <c r="W65" s="724">
        <f t="shared" si="15"/>
        <v>248</v>
      </c>
      <c r="X65" s="886" t="s">
        <v>30</v>
      </c>
      <c r="Y65" s="887"/>
      <c r="Z65" s="883"/>
    </row>
    <row r="66" spans="1:26" s="878" customFormat="1" ht="33" hidden="1" customHeight="1">
      <c r="A66" s="879">
        <f t="shared" si="16"/>
        <v>59</v>
      </c>
      <c r="B66" s="725" t="s">
        <v>3</v>
      </c>
      <c r="C66" s="713" t="s">
        <v>627</v>
      </c>
      <c r="D66" s="726" t="s">
        <v>6</v>
      </c>
      <c r="E66" s="718" t="s">
        <v>407</v>
      </c>
      <c r="F66" s="693">
        <v>1</v>
      </c>
      <c r="G66" s="690" t="s">
        <v>370</v>
      </c>
      <c r="H66" s="875" t="s">
        <v>439</v>
      </c>
      <c r="I66" s="722">
        <v>49956</v>
      </c>
      <c r="J66" s="905">
        <v>0</v>
      </c>
      <c r="K66" s="709">
        <f t="shared" si="14"/>
        <v>49956</v>
      </c>
      <c r="L66" s="943">
        <v>0</v>
      </c>
      <c r="M66" s="907">
        <v>0</v>
      </c>
      <c r="N66" s="939">
        <v>0</v>
      </c>
      <c r="O66" s="941">
        <v>0</v>
      </c>
      <c r="P66" s="907">
        <v>0</v>
      </c>
      <c r="Q66" s="943">
        <v>0</v>
      </c>
      <c r="R66" s="940">
        <v>0</v>
      </c>
      <c r="S66" s="941">
        <v>0</v>
      </c>
      <c r="T66" s="723">
        <f>2000+1500.47+1000</f>
        <v>4500.47</v>
      </c>
      <c r="U66" s="709">
        <f t="shared" si="11"/>
        <v>4500.47</v>
      </c>
      <c r="V66" s="908">
        <v>0</v>
      </c>
      <c r="W66" s="724">
        <f t="shared" si="15"/>
        <v>4500.47</v>
      </c>
      <c r="X66" s="888" t="s">
        <v>30</v>
      </c>
      <c r="Y66" s="887"/>
      <c r="Z66" s="883"/>
    </row>
    <row r="67" spans="1:26" s="878" customFormat="1" ht="36.75" hidden="1" customHeight="1">
      <c r="A67" s="879">
        <f t="shared" si="16"/>
        <v>60</v>
      </c>
      <c r="B67" s="725" t="s">
        <v>3</v>
      </c>
      <c r="C67" s="713" t="s">
        <v>628</v>
      </c>
      <c r="D67" s="726" t="s">
        <v>6</v>
      </c>
      <c r="E67" s="718" t="s">
        <v>365</v>
      </c>
      <c r="F67" s="693">
        <v>1</v>
      </c>
      <c r="G67" s="690">
        <v>2017</v>
      </c>
      <c r="H67" s="875" t="s">
        <v>369</v>
      </c>
      <c r="I67" s="722">
        <v>4300</v>
      </c>
      <c r="J67" s="905">
        <v>0</v>
      </c>
      <c r="K67" s="709">
        <f t="shared" si="14"/>
        <v>4300</v>
      </c>
      <c r="L67" s="943">
        <v>0</v>
      </c>
      <c r="M67" s="907">
        <v>0</v>
      </c>
      <c r="N67" s="939">
        <v>0</v>
      </c>
      <c r="O67" s="941">
        <v>0</v>
      </c>
      <c r="P67" s="907">
        <v>0</v>
      </c>
      <c r="Q67" s="943">
        <v>0</v>
      </c>
      <c r="R67" s="940">
        <v>0</v>
      </c>
      <c r="S67" s="941">
        <v>0</v>
      </c>
      <c r="T67" s="723">
        <v>2400</v>
      </c>
      <c r="U67" s="709">
        <f t="shared" si="11"/>
        <v>2400</v>
      </c>
      <c r="V67" s="908">
        <v>0</v>
      </c>
      <c r="W67" s="724">
        <f t="shared" si="15"/>
        <v>2400</v>
      </c>
      <c r="X67" s="881" t="s">
        <v>30</v>
      </c>
      <c r="Y67" s="887"/>
      <c r="Z67" s="883"/>
    </row>
    <row r="68" spans="1:26" s="878" customFormat="1" ht="33" hidden="1" customHeight="1">
      <c r="A68" s="879">
        <f t="shared" si="16"/>
        <v>61</v>
      </c>
      <c r="B68" s="725" t="s">
        <v>3</v>
      </c>
      <c r="C68" s="713" t="s">
        <v>629</v>
      </c>
      <c r="D68" s="726" t="s">
        <v>19</v>
      </c>
      <c r="E68" s="718" t="s">
        <v>366</v>
      </c>
      <c r="F68" s="693">
        <v>1</v>
      </c>
      <c r="G68" s="690">
        <v>2017</v>
      </c>
      <c r="H68" s="875">
        <v>2017</v>
      </c>
      <c r="I68" s="722">
        <v>1155</v>
      </c>
      <c r="J68" s="905">
        <v>0</v>
      </c>
      <c r="K68" s="709">
        <f t="shared" si="14"/>
        <v>1155</v>
      </c>
      <c r="L68" s="943">
        <v>0</v>
      </c>
      <c r="M68" s="907">
        <v>0</v>
      </c>
      <c r="N68" s="939">
        <v>0</v>
      </c>
      <c r="O68" s="941">
        <v>0</v>
      </c>
      <c r="P68" s="907">
        <v>0</v>
      </c>
      <c r="Q68" s="943">
        <v>0</v>
      </c>
      <c r="R68" s="940">
        <v>0</v>
      </c>
      <c r="S68" s="941">
        <v>0</v>
      </c>
      <c r="T68" s="723">
        <v>1150</v>
      </c>
      <c r="U68" s="709">
        <f t="shared" si="11"/>
        <v>1150</v>
      </c>
      <c r="V68" s="908">
        <v>0</v>
      </c>
      <c r="W68" s="724">
        <f t="shared" si="15"/>
        <v>1150</v>
      </c>
      <c r="X68" s="881" t="s">
        <v>30</v>
      </c>
      <c r="Y68" s="887"/>
      <c r="Z68" s="883"/>
    </row>
    <row r="69" spans="1:26" s="878" customFormat="1" ht="33" hidden="1" customHeight="1">
      <c r="A69" s="879">
        <f t="shared" si="16"/>
        <v>62</v>
      </c>
      <c r="B69" s="725" t="s">
        <v>3</v>
      </c>
      <c r="C69" s="713" t="s">
        <v>630</v>
      </c>
      <c r="D69" s="726" t="s">
        <v>19</v>
      </c>
      <c r="E69" s="718" t="s">
        <v>440</v>
      </c>
      <c r="F69" s="693">
        <v>1</v>
      </c>
      <c r="G69" s="690" t="s">
        <v>369</v>
      </c>
      <c r="H69" s="875" t="s">
        <v>369</v>
      </c>
      <c r="I69" s="722">
        <v>3500</v>
      </c>
      <c r="J69" s="905">
        <v>0</v>
      </c>
      <c r="K69" s="709">
        <f t="shared" si="14"/>
        <v>3500</v>
      </c>
      <c r="L69" s="943">
        <v>0</v>
      </c>
      <c r="M69" s="907">
        <v>0</v>
      </c>
      <c r="N69" s="939">
        <v>0</v>
      </c>
      <c r="O69" s="941">
        <v>0</v>
      </c>
      <c r="P69" s="907">
        <v>0</v>
      </c>
      <c r="Q69" s="943">
        <v>0</v>
      </c>
      <c r="R69" s="940">
        <v>0</v>
      </c>
      <c r="S69" s="941">
        <v>0</v>
      </c>
      <c r="T69" s="723">
        <v>1200</v>
      </c>
      <c r="U69" s="709">
        <f t="shared" si="11"/>
        <v>1200</v>
      </c>
      <c r="V69" s="908">
        <v>0</v>
      </c>
      <c r="W69" s="724">
        <f t="shared" si="15"/>
        <v>1200</v>
      </c>
      <c r="X69" s="881" t="s">
        <v>30</v>
      </c>
      <c r="Y69" s="887"/>
      <c r="Z69" s="883"/>
    </row>
    <row r="70" spans="1:26" s="878" customFormat="1" ht="33" hidden="1" customHeight="1">
      <c r="A70" s="879">
        <f t="shared" si="16"/>
        <v>63</v>
      </c>
      <c r="B70" s="725" t="s">
        <v>3</v>
      </c>
      <c r="C70" s="713" t="s">
        <v>631</v>
      </c>
      <c r="D70" s="726" t="s">
        <v>9</v>
      </c>
      <c r="E70" s="718" t="s">
        <v>477</v>
      </c>
      <c r="F70" s="693">
        <v>1</v>
      </c>
      <c r="G70" s="690">
        <v>2017</v>
      </c>
      <c r="H70" s="875">
        <v>2017</v>
      </c>
      <c r="I70" s="722">
        <v>3200</v>
      </c>
      <c r="J70" s="905">
        <v>0</v>
      </c>
      <c r="K70" s="709">
        <f t="shared" si="14"/>
        <v>3200</v>
      </c>
      <c r="L70" s="943">
        <v>0</v>
      </c>
      <c r="M70" s="907">
        <v>0</v>
      </c>
      <c r="N70" s="939">
        <v>0</v>
      </c>
      <c r="O70" s="941">
        <v>0</v>
      </c>
      <c r="P70" s="907">
        <v>0</v>
      </c>
      <c r="Q70" s="943">
        <v>0</v>
      </c>
      <c r="R70" s="940">
        <v>0</v>
      </c>
      <c r="S70" s="941">
        <v>0</v>
      </c>
      <c r="T70" s="723">
        <v>3200</v>
      </c>
      <c r="U70" s="709">
        <f t="shared" si="11"/>
        <v>3200</v>
      </c>
      <c r="V70" s="908">
        <v>0</v>
      </c>
      <c r="W70" s="724">
        <f t="shared" si="15"/>
        <v>3200</v>
      </c>
      <c r="X70" s="881" t="s">
        <v>30</v>
      </c>
      <c r="Y70" s="887"/>
      <c r="Z70" s="883"/>
    </row>
    <row r="71" spans="1:26" s="878" customFormat="1" ht="33" hidden="1" customHeight="1">
      <c r="A71" s="1299">
        <f>A70+1</f>
        <v>64</v>
      </c>
      <c r="B71" s="1302" t="s">
        <v>3</v>
      </c>
      <c r="C71" s="1305" t="s">
        <v>632</v>
      </c>
      <c r="D71" s="691"/>
      <c r="E71" s="718" t="s">
        <v>513</v>
      </c>
      <c r="F71" s="1308">
        <v>1</v>
      </c>
      <c r="G71" s="1302" t="s">
        <v>369</v>
      </c>
      <c r="H71" s="1292" t="s">
        <v>370</v>
      </c>
      <c r="I71" s="722">
        <f>SUM(I72:I74)</f>
        <v>7973.14</v>
      </c>
      <c r="J71" s="905">
        <v>0</v>
      </c>
      <c r="K71" s="709">
        <f t="shared" si="14"/>
        <v>7973.14</v>
      </c>
      <c r="L71" s="943">
        <v>0</v>
      </c>
      <c r="M71" s="907">
        <v>0</v>
      </c>
      <c r="N71" s="939">
        <v>0</v>
      </c>
      <c r="O71" s="941">
        <v>0</v>
      </c>
      <c r="P71" s="907">
        <v>0</v>
      </c>
      <c r="Q71" s="943">
        <v>0</v>
      </c>
      <c r="R71" s="940">
        <v>0</v>
      </c>
      <c r="S71" s="941">
        <v>0</v>
      </c>
      <c r="T71" s="723">
        <f>SUM(T72:T74)</f>
        <v>1500</v>
      </c>
      <c r="U71" s="709">
        <f>SUM(U72:U74)</f>
        <v>1500</v>
      </c>
      <c r="V71" s="908">
        <v>0</v>
      </c>
      <c r="W71" s="724">
        <f t="shared" si="15"/>
        <v>1500</v>
      </c>
      <c r="X71" s="1295" t="s">
        <v>30</v>
      </c>
      <c r="Y71" s="887"/>
      <c r="Z71" s="883"/>
    </row>
    <row r="72" spans="1:26" s="878" customFormat="1" ht="33" hidden="1" customHeight="1">
      <c r="A72" s="1300"/>
      <c r="B72" s="1303"/>
      <c r="C72" s="1306"/>
      <c r="D72" s="726" t="s">
        <v>6</v>
      </c>
      <c r="E72" s="718" t="s">
        <v>44</v>
      </c>
      <c r="F72" s="1309"/>
      <c r="G72" s="1303"/>
      <c r="H72" s="1293"/>
      <c r="I72" s="722">
        <f>7973.14-I73-I74</f>
        <v>7782.1260000000002</v>
      </c>
      <c r="J72" s="905">
        <v>0</v>
      </c>
      <c r="K72" s="709">
        <f>I72+J72</f>
        <v>7782.1260000000002</v>
      </c>
      <c r="L72" s="943">
        <v>0</v>
      </c>
      <c r="M72" s="907">
        <v>0</v>
      </c>
      <c r="N72" s="939">
        <v>0</v>
      </c>
      <c r="O72" s="941">
        <v>0</v>
      </c>
      <c r="P72" s="907">
        <v>0</v>
      </c>
      <c r="Q72" s="943">
        <v>0</v>
      </c>
      <c r="R72" s="940">
        <v>0</v>
      </c>
      <c r="S72" s="941">
        <v>0</v>
      </c>
      <c r="T72" s="723">
        <f>1500-T73-T74</f>
        <v>1351.4299999999998</v>
      </c>
      <c r="U72" s="709">
        <f>S72+T72</f>
        <v>1351.4299999999998</v>
      </c>
      <c r="V72" s="908">
        <v>0</v>
      </c>
      <c r="W72" s="724">
        <f>U72+V72</f>
        <v>1351.4299999999998</v>
      </c>
      <c r="X72" s="1296"/>
      <c r="Y72" s="887"/>
      <c r="Z72" s="883"/>
    </row>
    <row r="73" spans="1:26" s="878" customFormat="1" ht="33" hidden="1" customHeight="1">
      <c r="A73" s="1300"/>
      <c r="B73" s="1303"/>
      <c r="C73" s="1306"/>
      <c r="D73" s="691" t="s">
        <v>8</v>
      </c>
      <c r="E73" s="718" t="s">
        <v>514</v>
      </c>
      <c r="F73" s="1309"/>
      <c r="G73" s="1303"/>
      <c r="H73" s="1293"/>
      <c r="I73" s="722">
        <v>84.894999999999996</v>
      </c>
      <c r="J73" s="905">
        <v>0</v>
      </c>
      <c r="K73" s="709">
        <f t="shared" ref="K73:K74" si="17">I73+J73</f>
        <v>84.894999999999996</v>
      </c>
      <c r="L73" s="943">
        <v>0</v>
      </c>
      <c r="M73" s="907">
        <v>0</v>
      </c>
      <c r="N73" s="939">
        <v>0</v>
      </c>
      <c r="O73" s="941">
        <v>0</v>
      </c>
      <c r="P73" s="907">
        <v>0</v>
      </c>
      <c r="Q73" s="943">
        <v>0</v>
      </c>
      <c r="R73" s="940">
        <v>0</v>
      </c>
      <c r="S73" s="941">
        <v>0</v>
      </c>
      <c r="T73" s="723">
        <f>84.9/2</f>
        <v>42.45</v>
      </c>
      <c r="U73" s="709">
        <f t="shared" ref="U73:U74" si="18">S73+T73</f>
        <v>42.45</v>
      </c>
      <c r="V73" s="908">
        <v>0</v>
      </c>
      <c r="W73" s="724">
        <f t="shared" ref="W73:W74" si="19">U73+V73</f>
        <v>42.45</v>
      </c>
      <c r="X73" s="1296"/>
      <c r="Y73" s="887"/>
      <c r="Z73" s="883"/>
    </row>
    <row r="74" spans="1:26" s="878" customFormat="1" ht="33" hidden="1" customHeight="1">
      <c r="A74" s="1301"/>
      <c r="B74" s="1304"/>
      <c r="C74" s="1307"/>
      <c r="D74" s="691" t="s">
        <v>451</v>
      </c>
      <c r="E74" s="718" t="s">
        <v>515</v>
      </c>
      <c r="F74" s="1310"/>
      <c r="G74" s="1304"/>
      <c r="H74" s="1294"/>
      <c r="I74" s="722">
        <v>106.119</v>
      </c>
      <c r="J74" s="905">
        <v>0</v>
      </c>
      <c r="K74" s="709">
        <f t="shared" si="17"/>
        <v>106.119</v>
      </c>
      <c r="L74" s="943">
        <v>0</v>
      </c>
      <c r="M74" s="907">
        <v>0</v>
      </c>
      <c r="N74" s="939">
        <v>0</v>
      </c>
      <c r="O74" s="941">
        <v>0</v>
      </c>
      <c r="P74" s="907">
        <v>0</v>
      </c>
      <c r="Q74" s="943">
        <v>0</v>
      </c>
      <c r="R74" s="940">
        <v>0</v>
      </c>
      <c r="S74" s="941">
        <v>0</v>
      </c>
      <c r="T74" s="723">
        <v>106.12</v>
      </c>
      <c r="U74" s="709">
        <f t="shared" si="18"/>
        <v>106.12</v>
      </c>
      <c r="V74" s="908">
        <v>0</v>
      </c>
      <c r="W74" s="724">
        <f t="shared" si="19"/>
        <v>106.12</v>
      </c>
      <c r="X74" s="1297"/>
      <c r="Y74" s="887"/>
      <c r="Z74" s="883"/>
    </row>
    <row r="75" spans="1:26" s="878" customFormat="1" ht="31.5" hidden="1" customHeight="1">
      <c r="A75" s="879">
        <f>A71+1</f>
        <v>65</v>
      </c>
      <c r="B75" s="725" t="s">
        <v>3</v>
      </c>
      <c r="C75" s="713" t="s">
        <v>633</v>
      </c>
      <c r="D75" s="726" t="s">
        <v>451</v>
      </c>
      <c r="E75" s="718" t="s">
        <v>479</v>
      </c>
      <c r="F75" s="693">
        <v>1</v>
      </c>
      <c r="G75" s="690">
        <v>2017</v>
      </c>
      <c r="H75" s="875">
        <v>2017</v>
      </c>
      <c r="I75" s="722">
        <v>241</v>
      </c>
      <c r="J75" s="905">
        <v>0</v>
      </c>
      <c r="K75" s="709">
        <f>I75+J75</f>
        <v>241</v>
      </c>
      <c r="L75" s="943">
        <v>0</v>
      </c>
      <c r="M75" s="907">
        <v>0</v>
      </c>
      <c r="N75" s="939">
        <v>0</v>
      </c>
      <c r="O75" s="941">
        <v>0</v>
      </c>
      <c r="P75" s="907">
        <v>0</v>
      </c>
      <c r="Q75" s="943">
        <v>0</v>
      </c>
      <c r="R75" s="940">
        <v>0</v>
      </c>
      <c r="S75" s="908">
        <v>0</v>
      </c>
      <c r="T75" s="723">
        <v>241</v>
      </c>
      <c r="U75" s="709">
        <f>S75+T75</f>
        <v>241</v>
      </c>
      <c r="V75" s="909">
        <v>0</v>
      </c>
      <c r="W75" s="709">
        <f t="shared" si="15"/>
        <v>241</v>
      </c>
      <c r="X75" s="881" t="s">
        <v>30</v>
      </c>
      <c r="Y75" s="887"/>
      <c r="Z75" s="883"/>
    </row>
    <row r="76" spans="1:26" s="878" customFormat="1" ht="33.75" hidden="1" customHeight="1">
      <c r="A76" s="879">
        <f>A75+1</f>
        <v>66</v>
      </c>
      <c r="B76" s="725" t="s">
        <v>3</v>
      </c>
      <c r="C76" s="713" t="s">
        <v>634</v>
      </c>
      <c r="D76" s="726" t="s">
        <v>63</v>
      </c>
      <c r="E76" s="718" t="s">
        <v>367</v>
      </c>
      <c r="F76" s="693">
        <v>1</v>
      </c>
      <c r="G76" s="690">
        <v>2017</v>
      </c>
      <c r="H76" s="875" t="s">
        <v>369</v>
      </c>
      <c r="I76" s="722">
        <v>4500</v>
      </c>
      <c r="J76" s="905">
        <v>0</v>
      </c>
      <c r="K76" s="709">
        <f>I76+J76</f>
        <v>4500</v>
      </c>
      <c r="L76" s="943">
        <v>0</v>
      </c>
      <c r="M76" s="907">
        <v>0</v>
      </c>
      <c r="N76" s="939">
        <v>0</v>
      </c>
      <c r="O76" s="941">
        <v>0</v>
      </c>
      <c r="P76" s="907">
        <v>0</v>
      </c>
      <c r="Q76" s="943">
        <v>0</v>
      </c>
      <c r="R76" s="940">
        <v>0</v>
      </c>
      <c r="S76" s="908">
        <v>0</v>
      </c>
      <c r="T76" s="723">
        <v>2000</v>
      </c>
      <c r="U76" s="709">
        <f t="shared" si="11"/>
        <v>2000</v>
      </c>
      <c r="V76" s="908">
        <v>0</v>
      </c>
      <c r="W76" s="709">
        <f t="shared" si="15"/>
        <v>2000</v>
      </c>
      <c r="X76" s="881" t="s">
        <v>30</v>
      </c>
      <c r="Y76" s="887"/>
      <c r="Z76" s="883"/>
    </row>
    <row r="77" spans="1:26" ht="24.9" customHeight="1">
      <c r="V77" s="1160">
        <f>SUM(V8:V76)</f>
        <v>613000</v>
      </c>
    </row>
    <row r="78" spans="1:26" ht="24.9" customHeight="1">
      <c r="A78" s="889"/>
      <c r="B78" s="890"/>
      <c r="C78" s="890"/>
      <c r="D78" s="890"/>
      <c r="E78" s="890"/>
      <c r="F78" s="889"/>
      <c r="G78" s="890"/>
      <c r="H78" s="890"/>
      <c r="I78" s="890"/>
      <c r="J78" s="890"/>
      <c r="K78" s="890"/>
      <c r="L78" s="890"/>
      <c r="M78" s="890"/>
      <c r="N78" s="890"/>
      <c r="O78" s="890"/>
      <c r="P78" s="890"/>
      <c r="Q78" s="890"/>
      <c r="R78" s="890"/>
      <c r="S78" s="729" t="s">
        <v>425</v>
      </c>
      <c r="V78" s="730"/>
      <c r="W78" s="730"/>
      <c r="X78" s="730"/>
      <c r="Y78" s="890"/>
    </row>
    <row r="79" spans="1:26" ht="24.9" customHeight="1">
      <c r="A79" s="889"/>
      <c r="B79" s="890"/>
      <c r="C79" s="1298"/>
      <c r="D79" s="1298"/>
      <c r="E79" s="1298"/>
      <c r="F79" s="889"/>
      <c r="G79" s="890"/>
      <c r="H79" s="890"/>
      <c r="I79" s="890"/>
      <c r="J79" s="890"/>
      <c r="K79" s="890"/>
      <c r="L79" s="890"/>
      <c r="M79" s="890"/>
      <c r="N79" s="890"/>
      <c r="O79" s="890"/>
      <c r="P79" s="890"/>
      <c r="Q79" s="890"/>
      <c r="R79" s="890"/>
      <c r="S79" s="890"/>
      <c r="U79" s="729"/>
      <c r="V79" s="730"/>
      <c r="W79" s="730"/>
      <c r="X79" s="730"/>
      <c r="Y79" s="890"/>
    </row>
    <row r="80" spans="1:26" ht="24.9" customHeight="1">
      <c r="T80" s="860" t="s">
        <v>426</v>
      </c>
      <c r="U80" s="731"/>
      <c r="W80" s="731"/>
      <c r="X80" s="730"/>
    </row>
    <row r="81" spans="5:24" ht="24.9" customHeight="1">
      <c r="T81" s="860" t="s">
        <v>161</v>
      </c>
      <c r="U81" s="860"/>
      <c r="X81" s="730"/>
    </row>
    <row r="87" spans="5:24" ht="24.9" customHeight="1">
      <c r="E87" s="892"/>
    </row>
    <row r="88" spans="5:24" ht="24.9" customHeight="1">
      <c r="E88" s="892"/>
    </row>
    <row r="89" spans="5:24" ht="24.9" customHeight="1">
      <c r="E89" s="692"/>
    </row>
  </sheetData>
  <autoFilter ref="A6:AA76">
    <filterColumn colId="21">
      <filters>
        <filter val="1,136.00"/>
        <filter val="1,150.00"/>
        <filter val="1,232.00"/>
        <filter val="1,600.00"/>
        <filter val="1,607.00"/>
        <filter val="1,650.00"/>
        <filter val="1,700.00"/>
        <filter val="10,000.00"/>
        <filter val="10,552.00"/>
        <filter val="10,745.00"/>
        <filter val="11,430.00"/>
        <filter val="12,000.00"/>
        <filter val="12,999.00"/>
        <filter val="120.00"/>
        <filter val="13,025.00"/>
        <filter val="13,681.00"/>
        <filter val="15,000.00"/>
        <filter val="155,203.00"/>
        <filter val="17,744.00"/>
        <filter val="172.00"/>
        <filter val="173.00"/>
        <filter val="2,500.00"/>
        <filter val="2,955.00"/>
        <filter val="20,000.00"/>
        <filter val="20,885.00"/>
        <filter val="205.00"/>
        <filter val="216.00"/>
        <filter val="22"/>
        <filter val="23,570.00"/>
        <filter val="3,600.00"/>
        <filter val="3,877.00"/>
        <filter val="300.00"/>
        <filter val="34.00"/>
        <filter val="40,000.00"/>
        <filter val="475.00"/>
        <filter val="5,858.00"/>
        <filter val="50,000.00"/>
        <filter val="593.00"/>
        <filter val="6,625.00"/>
        <filter val="618.00"/>
        <filter val="64.00"/>
        <filter val="65.00"/>
        <filter val="8,400.00"/>
        <filter val="808.00"/>
        <filter val="83.00"/>
        <filter val="87,229.00"/>
        <filter val="905.00"/>
      </filters>
    </filterColumn>
  </autoFilter>
  <mergeCells count="39">
    <mergeCell ref="A1:Y1"/>
    <mergeCell ref="A2:Y2"/>
    <mergeCell ref="A4:A6"/>
    <mergeCell ref="B4:D4"/>
    <mergeCell ref="E4:E6"/>
    <mergeCell ref="F4:F6"/>
    <mergeCell ref="G4:H4"/>
    <mergeCell ref="I4:K4"/>
    <mergeCell ref="I5:I6"/>
    <mergeCell ref="J5:J6"/>
    <mergeCell ref="Q5:Q6"/>
    <mergeCell ref="B5:B6"/>
    <mergeCell ref="C5:C6"/>
    <mergeCell ref="D5:D6"/>
    <mergeCell ref="G5:G6"/>
    <mergeCell ref="P5:P6"/>
    <mergeCell ref="H5:H6"/>
    <mergeCell ref="Y4:Y6"/>
    <mergeCell ref="L4:N4"/>
    <mergeCell ref="O4:R4"/>
    <mergeCell ref="S4:W4"/>
    <mergeCell ref="X4:X6"/>
    <mergeCell ref="R5:R6"/>
    <mergeCell ref="S5:U5"/>
    <mergeCell ref="V5:V6"/>
    <mergeCell ref="W5:W6"/>
    <mergeCell ref="L5:L6"/>
    <mergeCell ref="M5:M6"/>
    <mergeCell ref="N5:N6"/>
    <mergeCell ref="O5:O6"/>
    <mergeCell ref="K5:K6"/>
    <mergeCell ref="H71:H74"/>
    <mergeCell ref="X71:X74"/>
    <mergeCell ref="C79:E79"/>
    <mergeCell ref="A71:A74"/>
    <mergeCell ref="B71:B74"/>
    <mergeCell ref="C71:C74"/>
    <mergeCell ref="F71:F74"/>
    <mergeCell ref="G71:G74"/>
  </mergeCells>
  <pageMargins left="0.2" right="0.19" top="1.19" bottom="0.61" header="0.73" footer="0.5"/>
  <pageSetup paperSize="9" scale="4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86"/>
  <sheetViews>
    <sheetView workbookViewId="0">
      <selection activeCell="B12" sqref="B12"/>
    </sheetView>
  </sheetViews>
  <sheetFormatPr defaultColWidth="9.09765625" defaultRowHeight="20.399999999999999"/>
  <cols>
    <col min="1" max="1" width="6" style="40" customWidth="1"/>
    <col min="2" max="2" width="11.3984375" style="41" bestFit="1" customWidth="1"/>
    <col min="3" max="3" width="14.19921875" style="41" bestFit="1" customWidth="1"/>
    <col min="4" max="4" width="11.3984375" style="41" bestFit="1" customWidth="1"/>
    <col min="5" max="5" width="42.3984375" style="41" customWidth="1"/>
    <col min="6" max="6" width="9.5" style="41" customWidth="1"/>
    <col min="7" max="7" width="13.09765625" style="41" customWidth="1"/>
    <col min="8" max="8" width="12.19921875" style="41" bestFit="1" customWidth="1"/>
    <col min="9" max="9" width="12.09765625" style="41" customWidth="1"/>
    <col min="10" max="10" width="12.69921875" style="41" customWidth="1"/>
    <col min="11" max="11" width="11.69921875" style="41" customWidth="1"/>
    <col min="12" max="12" width="10.8984375" style="41" customWidth="1"/>
    <col min="13" max="13" width="6.3984375" style="41" bestFit="1" customWidth="1"/>
    <col min="14" max="14" width="11.5" style="41" customWidth="1"/>
    <col min="15" max="15" width="11.09765625" style="41" customWidth="1"/>
    <col min="16" max="16" width="9.3984375" style="41" customWidth="1"/>
    <col min="17" max="17" width="8.5" style="41" customWidth="1"/>
    <col min="18" max="20" width="11.3984375" style="41" customWidth="1"/>
    <col min="21" max="21" width="9.5" style="41" customWidth="1"/>
    <col min="22" max="22" width="12.3984375" style="41" customWidth="1"/>
    <col min="23" max="23" width="21.5" style="41" customWidth="1"/>
    <col min="24" max="24" width="7.8984375" style="41" customWidth="1"/>
    <col min="25" max="25" width="9.19921875" style="41" bestFit="1" customWidth="1"/>
    <col min="26" max="16384" width="9.09765625" style="41"/>
  </cols>
  <sheetData>
    <row r="1" spans="1:25" s="103" customFormat="1" ht="58.8">
      <c r="A1" s="1270" t="s">
        <v>272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  <c r="W1" s="1270"/>
    </row>
    <row r="2" spans="1:25" s="103" customFormat="1" ht="58.8">
      <c r="A2" s="1270" t="s">
        <v>48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  <c r="T2" s="1270"/>
      <c r="U2" s="1270"/>
      <c r="V2" s="1270"/>
      <c r="W2" s="1270"/>
    </row>
    <row r="3" spans="1:25" s="27" customFormat="1" ht="40.799999999999997" thickBot="1">
      <c r="A3" s="117"/>
      <c r="B3" s="117"/>
      <c r="C3" s="117"/>
      <c r="D3" s="117"/>
      <c r="E3" s="117"/>
      <c r="F3" s="117"/>
      <c r="G3" s="118"/>
      <c r="H3" s="118"/>
      <c r="I3" s="118"/>
      <c r="J3" s="117"/>
      <c r="K3" s="117"/>
      <c r="L3" s="117"/>
      <c r="M3" s="117"/>
      <c r="N3" s="117"/>
      <c r="O3" s="65"/>
      <c r="P3" s="65"/>
      <c r="R3" s="147"/>
      <c r="S3" s="147"/>
      <c r="T3" s="147"/>
      <c r="U3" s="147" t="s">
        <v>80</v>
      </c>
      <c r="V3" s="86"/>
      <c r="W3" s="117"/>
    </row>
    <row r="4" spans="1:25" s="62" customFormat="1" ht="56.25" customHeight="1" thickTop="1" thickBot="1">
      <c r="A4" s="1271" t="s">
        <v>42</v>
      </c>
      <c r="B4" s="1273" t="s">
        <v>162</v>
      </c>
      <c r="C4" s="1274"/>
      <c r="D4" s="1275"/>
      <c r="E4" s="1276" t="s">
        <v>46</v>
      </c>
      <c r="F4" s="1278" t="s">
        <v>84</v>
      </c>
      <c r="G4" s="1283" t="s">
        <v>62</v>
      </c>
      <c r="H4" s="1346"/>
      <c r="I4" s="1284"/>
      <c r="J4" s="1283" t="s">
        <v>239</v>
      </c>
      <c r="K4" s="1284"/>
      <c r="L4" s="1285" t="s">
        <v>240</v>
      </c>
      <c r="M4" s="1286"/>
      <c r="N4" s="1286"/>
      <c r="O4" s="1287"/>
      <c r="P4" s="1285" t="s">
        <v>241</v>
      </c>
      <c r="Q4" s="1286"/>
      <c r="R4" s="1287"/>
      <c r="S4" s="1288" t="s">
        <v>242</v>
      </c>
      <c r="T4" s="1289"/>
      <c r="U4" s="1288" t="s">
        <v>243</v>
      </c>
      <c r="V4" s="1289"/>
      <c r="W4" s="510" t="s">
        <v>279</v>
      </c>
      <c r="X4" s="1344" t="s">
        <v>45</v>
      </c>
    </row>
    <row r="5" spans="1:25" s="62" customFormat="1" ht="18.75" customHeight="1" thickBot="1">
      <c r="A5" s="1272"/>
      <c r="B5" s="379" t="s">
        <v>163</v>
      </c>
      <c r="C5" s="380" t="s">
        <v>164</v>
      </c>
      <c r="D5" s="379" t="s">
        <v>165</v>
      </c>
      <c r="E5" s="1277"/>
      <c r="F5" s="1279"/>
      <c r="G5" s="347" t="s">
        <v>166</v>
      </c>
      <c r="H5" s="348" t="s">
        <v>167</v>
      </c>
      <c r="I5" s="349" t="s">
        <v>43</v>
      </c>
      <c r="J5" s="347" t="s">
        <v>168</v>
      </c>
      <c r="K5" s="349" t="s">
        <v>245</v>
      </c>
      <c r="L5" s="335" t="s">
        <v>168</v>
      </c>
      <c r="M5" s="334" t="s">
        <v>138</v>
      </c>
      <c r="N5" s="334" t="s">
        <v>43</v>
      </c>
      <c r="O5" s="336" t="s">
        <v>246</v>
      </c>
      <c r="P5" s="347" t="s">
        <v>166</v>
      </c>
      <c r="Q5" s="348" t="s">
        <v>138</v>
      </c>
      <c r="R5" s="349" t="s">
        <v>43</v>
      </c>
      <c r="S5" s="342" t="s">
        <v>166</v>
      </c>
      <c r="T5" s="343" t="s">
        <v>247</v>
      </c>
      <c r="U5" s="342" t="s">
        <v>166</v>
      </c>
      <c r="V5" s="343" t="s">
        <v>247</v>
      </c>
      <c r="W5" s="511" t="s">
        <v>168</v>
      </c>
      <c r="X5" s="1345"/>
    </row>
    <row r="6" spans="1:25" s="174" customFormat="1" ht="25.8" thickTop="1" thickBot="1">
      <c r="A6" s="287">
        <v>1</v>
      </c>
      <c r="B6" s="286">
        <v>2</v>
      </c>
      <c r="C6" s="287">
        <v>3</v>
      </c>
      <c r="D6" s="287">
        <v>4</v>
      </c>
      <c r="E6" s="294">
        <v>5</v>
      </c>
      <c r="F6" s="286">
        <v>6</v>
      </c>
      <c r="G6" s="295">
        <v>7</v>
      </c>
      <c r="H6" s="313">
        <v>8</v>
      </c>
      <c r="I6" s="344" t="s">
        <v>169</v>
      </c>
      <c r="J6" s="295">
        <v>10</v>
      </c>
      <c r="K6" s="344" t="s">
        <v>248</v>
      </c>
      <c r="L6" s="295">
        <v>12</v>
      </c>
      <c r="M6" s="313">
        <v>13</v>
      </c>
      <c r="N6" s="313">
        <v>14</v>
      </c>
      <c r="O6" s="344" t="s">
        <v>249</v>
      </c>
      <c r="P6" s="295">
        <v>16</v>
      </c>
      <c r="Q6" s="313">
        <v>17</v>
      </c>
      <c r="R6" s="344" t="s">
        <v>250</v>
      </c>
      <c r="S6" s="295">
        <v>19</v>
      </c>
      <c r="T6" s="344" t="s">
        <v>251</v>
      </c>
      <c r="U6" s="295">
        <v>21</v>
      </c>
      <c r="V6" s="344" t="s">
        <v>252</v>
      </c>
      <c r="W6" s="314">
        <v>23</v>
      </c>
      <c r="X6" s="315">
        <v>24</v>
      </c>
    </row>
    <row r="7" spans="1:25" s="116" customFormat="1" ht="25.2" thickTop="1" thickBot="1">
      <c r="A7" s="425"/>
      <c r="B7" s="512"/>
      <c r="C7" s="513"/>
      <c r="D7" s="514"/>
      <c r="E7" s="427" t="s">
        <v>253</v>
      </c>
      <c r="F7" s="515">
        <f>F8</f>
        <v>1</v>
      </c>
      <c r="G7" s="516">
        <f>G8</f>
        <v>19885.37</v>
      </c>
      <c r="H7" s="517">
        <f>H8</f>
        <v>0</v>
      </c>
      <c r="I7" s="518">
        <f>I8</f>
        <v>19885.37</v>
      </c>
      <c r="J7" s="519">
        <f>J8</f>
        <v>19885.37</v>
      </c>
      <c r="K7" s="473">
        <v>1</v>
      </c>
      <c r="L7" s="519">
        <f>L8</f>
        <v>14228.61</v>
      </c>
      <c r="M7" s="520"/>
      <c r="N7" s="520">
        <f>N8</f>
        <v>14228.61</v>
      </c>
      <c r="O7" s="521">
        <v>1</v>
      </c>
      <c r="P7" s="519">
        <f>P8</f>
        <v>3500</v>
      </c>
      <c r="Q7" s="520"/>
      <c r="R7" s="522">
        <f>R8</f>
        <v>3500</v>
      </c>
      <c r="S7" s="519">
        <f>S8</f>
        <v>2156.7599999999984</v>
      </c>
      <c r="T7" s="521">
        <v>0.89</v>
      </c>
      <c r="U7" s="519">
        <f>U8</f>
        <v>2156.7599999999984</v>
      </c>
      <c r="V7" s="473">
        <v>0.89</v>
      </c>
      <c r="W7" s="523">
        <f>W8</f>
        <v>2157</v>
      </c>
      <c r="X7" s="524"/>
    </row>
    <row r="8" spans="1:25" s="27" customFormat="1" ht="28.5" customHeight="1">
      <c r="A8" s="525"/>
      <c r="B8" s="526"/>
      <c r="C8" s="527"/>
      <c r="D8" s="528"/>
      <c r="E8" s="529" t="s">
        <v>127</v>
      </c>
      <c r="F8" s="530">
        <f>COUNT(A9)</f>
        <v>1</v>
      </c>
      <c r="G8" s="531">
        <f>G9</f>
        <v>19885.37</v>
      </c>
      <c r="H8" s="532">
        <f>H9</f>
        <v>0</v>
      </c>
      <c r="I8" s="533">
        <f>I9</f>
        <v>19885.37</v>
      </c>
      <c r="J8" s="534">
        <f>J9</f>
        <v>19885.37</v>
      </c>
      <c r="K8" s="535">
        <v>1</v>
      </c>
      <c r="L8" s="534">
        <f>L9</f>
        <v>14228.61</v>
      </c>
      <c r="M8" s="532"/>
      <c r="N8" s="532">
        <f>N9</f>
        <v>14228.61</v>
      </c>
      <c r="O8" s="535">
        <v>1</v>
      </c>
      <c r="P8" s="534">
        <f>P9</f>
        <v>3500</v>
      </c>
      <c r="Q8" s="532"/>
      <c r="R8" s="536">
        <f>R9</f>
        <v>3500</v>
      </c>
      <c r="S8" s="534">
        <f>S9</f>
        <v>2156.7599999999984</v>
      </c>
      <c r="T8" s="537">
        <v>0.89</v>
      </c>
      <c r="U8" s="534">
        <f>U9</f>
        <v>2156.7599999999984</v>
      </c>
      <c r="V8" s="535">
        <v>0.89</v>
      </c>
      <c r="W8" s="538">
        <f>W9</f>
        <v>2157</v>
      </c>
      <c r="X8" s="539"/>
      <c r="Y8" s="26"/>
    </row>
    <row r="9" spans="1:25" s="27" customFormat="1">
      <c r="A9" s="319">
        <v>1</v>
      </c>
      <c r="B9" s="317" t="s">
        <v>13</v>
      </c>
      <c r="C9" s="421" t="s">
        <v>280</v>
      </c>
      <c r="D9" s="318" t="s">
        <v>281</v>
      </c>
      <c r="E9" s="540" t="s">
        <v>282</v>
      </c>
      <c r="F9" s="541" t="s">
        <v>18</v>
      </c>
      <c r="G9" s="542">
        <v>19885.37</v>
      </c>
      <c r="H9" s="414"/>
      <c r="I9" s="543">
        <f>G9+H9</f>
        <v>19885.37</v>
      </c>
      <c r="J9" s="542">
        <v>19885.37</v>
      </c>
      <c r="K9" s="544">
        <v>1</v>
      </c>
      <c r="L9" s="542">
        <v>14228.61</v>
      </c>
      <c r="M9" s="414"/>
      <c r="N9" s="414">
        <f>SUM(L9:M9)</f>
        <v>14228.61</v>
      </c>
      <c r="O9" s="545">
        <v>1</v>
      </c>
      <c r="P9" s="542">
        <v>3500</v>
      </c>
      <c r="Q9" s="414"/>
      <c r="R9" s="543">
        <f>SUM(P9:Q9)</f>
        <v>3500</v>
      </c>
      <c r="S9" s="542">
        <f>I9-L9-P9</f>
        <v>2156.7599999999984</v>
      </c>
      <c r="T9" s="545">
        <f>(N9+R9)/I9</f>
        <v>0.89154036359393873</v>
      </c>
      <c r="U9" s="542">
        <f>J9-L9-P9</f>
        <v>2156.7599999999984</v>
      </c>
      <c r="V9" s="544">
        <f>(N9+R9)/J9</f>
        <v>0.89154036359393873</v>
      </c>
      <c r="W9" s="546">
        <v>2157</v>
      </c>
      <c r="X9" s="539"/>
      <c r="Y9" s="26"/>
    </row>
    <row r="10" spans="1:25" s="27" customFormat="1" ht="25.2" thickBot="1">
      <c r="A10" s="119"/>
      <c r="B10" s="102"/>
      <c r="C10" s="57"/>
      <c r="D10" s="120"/>
      <c r="E10" s="121"/>
      <c r="F10" s="415"/>
      <c r="G10" s="402"/>
      <c r="H10" s="400"/>
      <c r="I10" s="403"/>
      <c r="J10" s="402"/>
      <c r="K10" s="403"/>
      <c r="L10" s="402"/>
      <c r="M10" s="400"/>
      <c r="N10" s="400"/>
      <c r="O10" s="403"/>
      <c r="P10" s="402"/>
      <c r="Q10" s="400"/>
      <c r="R10" s="403"/>
      <c r="S10" s="402"/>
      <c r="T10" s="403"/>
      <c r="U10" s="402"/>
      <c r="V10" s="403"/>
      <c r="W10" s="547"/>
      <c r="X10" s="548"/>
      <c r="Y10" s="26"/>
    </row>
    <row r="11" spans="1:25" s="95" customFormat="1" ht="22.5" customHeight="1" thickTop="1">
      <c r="A11" s="96"/>
      <c r="O11" s="106"/>
      <c r="P11" s="106"/>
      <c r="Q11" s="106"/>
      <c r="R11" s="106"/>
      <c r="S11" s="106"/>
      <c r="T11" s="106"/>
      <c r="U11" s="106"/>
      <c r="V11" s="106"/>
    </row>
    <row r="12" spans="1:25" s="34" customFormat="1" ht="30.75" customHeight="1">
      <c r="A12" s="32"/>
      <c r="B12" s="33"/>
      <c r="F12" s="35"/>
      <c r="G12" s="416"/>
      <c r="H12" s="416"/>
      <c r="I12" s="416"/>
      <c r="O12" s="138"/>
      <c r="P12" s="138"/>
      <c r="Q12" s="138"/>
      <c r="R12" s="138"/>
      <c r="S12" s="138"/>
      <c r="T12" s="138"/>
      <c r="U12" s="138"/>
      <c r="V12" s="115"/>
      <c r="W12" s="175"/>
    </row>
    <row r="13" spans="1:25" s="27" customFormat="1" ht="36">
      <c r="A13" s="36"/>
      <c r="P13" s="366"/>
      <c r="Q13" s="366"/>
      <c r="R13" s="366"/>
      <c r="S13" s="366"/>
      <c r="T13" s="366"/>
      <c r="U13" s="422" t="s">
        <v>268</v>
      </c>
      <c r="V13" s="146"/>
      <c r="W13" s="34"/>
    </row>
    <row r="14" spans="1:25" s="27" customFormat="1" ht="24.6">
      <c r="A14" s="36"/>
      <c r="O14" s="29"/>
      <c r="P14" s="48"/>
      <c r="Q14" s="495" t="s">
        <v>283</v>
      </c>
      <c r="R14" s="495"/>
      <c r="T14" s="495"/>
      <c r="U14" s="422" t="s">
        <v>284</v>
      </c>
      <c r="V14" s="495"/>
      <c r="W14" s="97"/>
    </row>
    <row r="15" spans="1:25" s="27" customFormat="1" ht="23.4">
      <c r="A15" s="36"/>
      <c r="O15" s="29"/>
      <c r="P15" s="48"/>
      <c r="R15" s="48"/>
      <c r="S15" s="48"/>
      <c r="T15" s="48"/>
      <c r="U15" s="422" t="s">
        <v>161</v>
      </c>
      <c r="V15" s="146"/>
      <c r="W15" s="29"/>
    </row>
    <row r="16" spans="1:25" s="27" customFormat="1">
      <c r="A16" s="36"/>
    </row>
    <row r="17" spans="1:1" s="27" customFormat="1">
      <c r="A17" s="36"/>
    </row>
    <row r="18" spans="1:1" s="27" customFormat="1">
      <c r="A18" s="36"/>
    </row>
    <row r="19" spans="1:1" s="27" customFormat="1">
      <c r="A19" s="36"/>
    </row>
    <row r="20" spans="1:1" s="27" customFormat="1">
      <c r="A20" s="36"/>
    </row>
    <row r="21" spans="1:1" s="27" customFormat="1">
      <c r="A21" s="36"/>
    </row>
    <row r="22" spans="1:1" s="27" customFormat="1">
      <c r="A22" s="36"/>
    </row>
    <row r="23" spans="1:1" s="27" customFormat="1">
      <c r="A23" s="36"/>
    </row>
    <row r="24" spans="1:1" s="27" customFormat="1">
      <c r="A24" s="36"/>
    </row>
    <row r="25" spans="1:1" s="27" customFormat="1">
      <c r="A25" s="36"/>
    </row>
    <row r="26" spans="1:1" s="27" customFormat="1">
      <c r="A26" s="36"/>
    </row>
    <row r="27" spans="1:1" s="27" customFormat="1">
      <c r="A27" s="36"/>
    </row>
    <row r="28" spans="1:1" s="27" customFormat="1">
      <c r="A28" s="36"/>
    </row>
    <row r="29" spans="1:1" s="27" customFormat="1">
      <c r="A29" s="36"/>
    </row>
    <row r="30" spans="1:1" s="27" customFormat="1">
      <c r="A30" s="36"/>
    </row>
    <row r="31" spans="1:1" s="27" customFormat="1">
      <c r="A31" s="36"/>
    </row>
    <row r="32" spans="1:1" s="27" customFormat="1">
      <c r="A32" s="36"/>
    </row>
    <row r="33" spans="1:1" s="27" customFormat="1">
      <c r="A33" s="36"/>
    </row>
    <row r="34" spans="1:1" s="27" customFormat="1">
      <c r="A34" s="36"/>
    </row>
    <row r="35" spans="1:1" s="27" customFormat="1">
      <c r="A35" s="36"/>
    </row>
    <row r="36" spans="1:1" s="27" customFormat="1">
      <c r="A36" s="36"/>
    </row>
    <row r="37" spans="1:1" s="27" customFormat="1">
      <c r="A37" s="36"/>
    </row>
    <row r="38" spans="1:1" s="27" customFormat="1">
      <c r="A38" s="36"/>
    </row>
    <row r="39" spans="1:1" s="27" customFormat="1">
      <c r="A39" s="36"/>
    </row>
    <row r="40" spans="1:1" s="27" customFormat="1">
      <c r="A40" s="36"/>
    </row>
    <row r="41" spans="1:1" s="27" customFormat="1">
      <c r="A41" s="36"/>
    </row>
    <row r="42" spans="1:1" s="27" customFormat="1">
      <c r="A42" s="36"/>
    </row>
    <row r="43" spans="1:1" s="38" customFormat="1">
      <c r="A43" s="39"/>
    </row>
    <row r="44" spans="1:1" s="38" customFormat="1">
      <c r="A44" s="39"/>
    </row>
    <row r="45" spans="1:1" s="38" customFormat="1">
      <c r="A45" s="39"/>
    </row>
    <row r="46" spans="1:1" s="38" customFormat="1">
      <c r="A46" s="39"/>
    </row>
    <row r="47" spans="1:1" s="38" customFormat="1">
      <c r="A47" s="39"/>
    </row>
    <row r="48" spans="1:1" s="38" customFormat="1">
      <c r="A48" s="39"/>
    </row>
    <row r="49" spans="1:1" s="38" customFormat="1">
      <c r="A49" s="39"/>
    </row>
    <row r="50" spans="1:1" s="38" customFormat="1">
      <c r="A50" s="39"/>
    </row>
    <row r="51" spans="1:1" s="38" customFormat="1">
      <c r="A51" s="39"/>
    </row>
    <row r="52" spans="1:1" s="38" customFormat="1">
      <c r="A52" s="39"/>
    </row>
    <row r="53" spans="1:1" s="38" customFormat="1">
      <c r="A53" s="39"/>
    </row>
    <row r="54" spans="1:1" s="38" customFormat="1">
      <c r="A54" s="39"/>
    </row>
    <row r="55" spans="1:1" s="38" customFormat="1">
      <c r="A55" s="39"/>
    </row>
    <row r="56" spans="1:1" s="38" customFormat="1">
      <c r="A56" s="39"/>
    </row>
    <row r="57" spans="1:1" s="38" customFormat="1">
      <c r="A57" s="39"/>
    </row>
    <row r="58" spans="1:1" s="38" customFormat="1">
      <c r="A58" s="39"/>
    </row>
    <row r="59" spans="1:1" s="38" customFormat="1">
      <c r="A59" s="39"/>
    </row>
    <row r="60" spans="1:1" s="38" customFormat="1">
      <c r="A60" s="39"/>
    </row>
    <row r="61" spans="1:1" s="38" customFormat="1">
      <c r="A61" s="39"/>
    </row>
    <row r="62" spans="1:1" s="38" customFormat="1">
      <c r="A62" s="39"/>
    </row>
    <row r="63" spans="1:1" s="38" customFormat="1">
      <c r="A63" s="39"/>
    </row>
    <row r="64" spans="1:1" s="38" customFormat="1">
      <c r="A64" s="39"/>
    </row>
    <row r="65" spans="1:1" s="38" customFormat="1">
      <c r="A65" s="39"/>
    </row>
    <row r="66" spans="1:1" s="38" customFormat="1">
      <c r="A66" s="39"/>
    </row>
    <row r="67" spans="1:1" s="38" customFormat="1">
      <c r="A67" s="39"/>
    </row>
    <row r="68" spans="1:1" s="38" customFormat="1">
      <c r="A68" s="39"/>
    </row>
    <row r="69" spans="1:1" s="38" customFormat="1">
      <c r="A69" s="39"/>
    </row>
    <row r="70" spans="1:1" s="38" customFormat="1">
      <c r="A70" s="39"/>
    </row>
    <row r="71" spans="1:1" s="38" customFormat="1">
      <c r="A71" s="39"/>
    </row>
    <row r="72" spans="1:1" s="38" customFormat="1">
      <c r="A72" s="39"/>
    </row>
    <row r="73" spans="1:1" s="38" customFormat="1">
      <c r="A73" s="39"/>
    </row>
    <row r="74" spans="1:1" s="38" customFormat="1">
      <c r="A74" s="39"/>
    </row>
    <row r="75" spans="1:1" s="38" customFormat="1">
      <c r="A75" s="39"/>
    </row>
    <row r="76" spans="1:1" s="38" customFormat="1">
      <c r="A76" s="39"/>
    </row>
    <row r="77" spans="1:1" s="38" customFormat="1">
      <c r="A77" s="39"/>
    </row>
    <row r="78" spans="1:1" s="38" customFormat="1">
      <c r="A78" s="39"/>
    </row>
    <row r="79" spans="1:1" s="38" customFormat="1">
      <c r="A79" s="39"/>
    </row>
    <row r="80" spans="1:1" s="38" customFormat="1">
      <c r="A80" s="39"/>
    </row>
    <row r="81" spans="1:1" s="38" customFormat="1">
      <c r="A81" s="39"/>
    </row>
    <row r="82" spans="1:1" s="38" customFormat="1">
      <c r="A82" s="39"/>
    </row>
    <row r="83" spans="1:1" s="38" customFormat="1">
      <c r="A83" s="39"/>
    </row>
    <row r="84" spans="1:1" s="38" customFormat="1">
      <c r="A84" s="39"/>
    </row>
    <row r="85" spans="1:1" s="38" customFormat="1">
      <c r="A85" s="39"/>
    </row>
    <row r="86" spans="1:1" s="38" customFormat="1">
      <c r="A86" s="39"/>
    </row>
    <row r="87" spans="1:1" s="38" customFormat="1">
      <c r="A87" s="39"/>
    </row>
    <row r="88" spans="1:1" s="38" customFormat="1">
      <c r="A88" s="39"/>
    </row>
    <row r="89" spans="1:1" s="38" customFormat="1">
      <c r="A89" s="39"/>
    </row>
    <row r="90" spans="1:1" s="38" customFormat="1">
      <c r="A90" s="39"/>
    </row>
    <row r="91" spans="1:1" s="38" customFormat="1">
      <c r="A91" s="39"/>
    </row>
    <row r="92" spans="1:1" s="38" customFormat="1">
      <c r="A92" s="39"/>
    </row>
    <row r="93" spans="1:1" s="38" customFormat="1">
      <c r="A93" s="39"/>
    </row>
    <row r="94" spans="1:1" s="38" customFormat="1">
      <c r="A94" s="39"/>
    </row>
    <row r="95" spans="1:1" s="38" customFormat="1">
      <c r="A95" s="39"/>
    </row>
    <row r="96" spans="1:1" s="38" customFormat="1">
      <c r="A96" s="39"/>
    </row>
    <row r="97" spans="1:1" s="38" customFormat="1">
      <c r="A97" s="39"/>
    </row>
    <row r="98" spans="1:1" s="38" customFormat="1">
      <c r="A98" s="39"/>
    </row>
    <row r="99" spans="1:1" s="38" customFormat="1">
      <c r="A99" s="39"/>
    </row>
    <row r="100" spans="1:1" s="38" customFormat="1">
      <c r="A100" s="39"/>
    </row>
    <row r="101" spans="1:1" s="38" customFormat="1">
      <c r="A101" s="39"/>
    </row>
    <row r="102" spans="1:1" s="38" customFormat="1">
      <c r="A102" s="39"/>
    </row>
    <row r="103" spans="1:1" s="38" customFormat="1">
      <c r="A103" s="39"/>
    </row>
    <row r="104" spans="1:1" s="38" customFormat="1">
      <c r="A104" s="39"/>
    </row>
    <row r="105" spans="1:1" s="38" customFormat="1">
      <c r="A105" s="39"/>
    </row>
    <row r="106" spans="1:1" s="38" customFormat="1">
      <c r="A106" s="39"/>
    </row>
    <row r="107" spans="1:1" s="38" customFormat="1">
      <c r="A107" s="39"/>
    </row>
    <row r="108" spans="1:1" s="38" customFormat="1">
      <c r="A108" s="39"/>
    </row>
    <row r="109" spans="1:1" s="38" customFormat="1">
      <c r="A109" s="39"/>
    </row>
    <row r="110" spans="1:1" s="38" customFormat="1">
      <c r="A110" s="39"/>
    </row>
    <row r="111" spans="1:1" s="38" customFormat="1">
      <c r="A111" s="39"/>
    </row>
    <row r="112" spans="1:1" s="38" customFormat="1">
      <c r="A112" s="39"/>
    </row>
    <row r="113" spans="1:1" s="38" customFormat="1">
      <c r="A113" s="39"/>
    </row>
    <row r="114" spans="1:1" s="38" customFormat="1">
      <c r="A114" s="39"/>
    </row>
    <row r="115" spans="1:1" s="38" customFormat="1">
      <c r="A115" s="39"/>
    </row>
    <row r="116" spans="1:1" s="38" customFormat="1">
      <c r="A116" s="39"/>
    </row>
    <row r="117" spans="1:1" s="38" customFormat="1">
      <c r="A117" s="39"/>
    </row>
    <row r="118" spans="1:1" s="38" customFormat="1">
      <c r="A118" s="37"/>
    </row>
    <row r="119" spans="1:1" s="38" customFormat="1">
      <c r="A119" s="37"/>
    </row>
    <row r="120" spans="1:1" s="38" customFormat="1">
      <c r="A120" s="37"/>
    </row>
    <row r="121" spans="1:1" s="38" customFormat="1">
      <c r="A121" s="37"/>
    </row>
    <row r="122" spans="1:1" s="38" customFormat="1">
      <c r="A122" s="37"/>
    </row>
    <row r="123" spans="1:1" s="38" customFormat="1">
      <c r="A123" s="37"/>
    </row>
    <row r="124" spans="1:1" s="38" customFormat="1">
      <c r="A124" s="37"/>
    </row>
    <row r="125" spans="1:1" s="38" customFormat="1">
      <c r="A125" s="37"/>
    </row>
    <row r="126" spans="1:1" s="38" customFormat="1">
      <c r="A126" s="37"/>
    </row>
    <row r="127" spans="1:1" s="38" customFormat="1">
      <c r="A127" s="37"/>
    </row>
    <row r="128" spans="1:1" s="38" customFormat="1">
      <c r="A128" s="37"/>
    </row>
    <row r="129" spans="1:1" s="38" customFormat="1">
      <c r="A129" s="37"/>
    </row>
    <row r="130" spans="1:1" s="38" customFormat="1">
      <c r="A130" s="37"/>
    </row>
    <row r="131" spans="1:1" s="38" customFormat="1">
      <c r="A131" s="37"/>
    </row>
    <row r="132" spans="1:1" s="38" customFormat="1">
      <c r="A132" s="37"/>
    </row>
    <row r="133" spans="1:1" s="38" customFormat="1">
      <c r="A133" s="37"/>
    </row>
    <row r="134" spans="1:1" s="38" customFormat="1">
      <c r="A134" s="37"/>
    </row>
    <row r="135" spans="1:1" s="38" customFormat="1">
      <c r="A135" s="37"/>
    </row>
    <row r="136" spans="1:1" s="38" customFormat="1">
      <c r="A136" s="37"/>
    </row>
    <row r="137" spans="1:1" s="38" customFormat="1">
      <c r="A137" s="37"/>
    </row>
    <row r="138" spans="1:1" s="38" customFormat="1">
      <c r="A138" s="37"/>
    </row>
    <row r="139" spans="1:1" s="38" customFormat="1">
      <c r="A139" s="37"/>
    </row>
    <row r="140" spans="1:1" s="38" customFormat="1">
      <c r="A140" s="37"/>
    </row>
    <row r="141" spans="1:1" s="38" customFormat="1">
      <c r="A141" s="37"/>
    </row>
    <row r="142" spans="1:1" s="38" customFormat="1">
      <c r="A142" s="37"/>
    </row>
    <row r="143" spans="1:1" s="38" customFormat="1">
      <c r="A143" s="37"/>
    </row>
    <row r="144" spans="1:1" s="38" customFormat="1">
      <c r="A144" s="37"/>
    </row>
    <row r="145" spans="1:1" s="38" customFormat="1">
      <c r="A145" s="37"/>
    </row>
    <row r="146" spans="1:1" s="38" customFormat="1">
      <c r="A146" s="37"/>
    </row>
    <row r="147" spans="1:1" s="38" customFormat="1">
      <c r="A147" s="37"/>
    </row>
    <row r="148" spans="1:1" s="38" customFormat="1">
      <c r="A148" s="37"/>
    </row>
    <row r="149" spans="1:1" s="38" customFormat="1">
      <c r="A149" s="37"/>
    </row>
    <row r="150" spans="1:1" s="38" customFormat="1">
      <c r="A150" s="37"/>
    </row>
    <row r="151" spans="1:1" s="38" customFormat="1">
      <c r="A151" s="37"/>
    </row>
    <row r="152" spans="1:1" s="38" customFormat="1">
      <c r="A152" s="37"/>
    </row>
    <row r="153" spans="1:1" s="38" customFormat="1">
      <c r="A153" s="37"/>
    </row>
    <row r="154" spans="1:1" s="38" customFormat="1">
      <c r="A154" s="37"/>
    </row>
    <row r="155" spans="1:1" s="38" customFormat="1">
      <c r="A155" s="37"/>
    </row>
    <row r="156" spans="1:1" s="38" customFormat="1">
      <c r="A156" s="37"/>
    </row>
    <row r="157" spans="1:1" s="38" customFormat="1">
      <c r="A157" s="37"/>
    </row>
    <row r="158" spans="1:1" s="38" customFormat="1">
      <c r="A158" s="37"/>
    </row>
    <row r="159" spans="1:1" s="38" customFormat="1">
      <c r="A159" s="37"/>
    </row>
    <row r="160" spans="1:1" s="38" customFormat="1">
      <c r="A160" s="37"/>
    </row>
    <row r="161" spans="1:1" s="38" customFormat="1">
      <c r="A161" s="37"/>
    </row>
    <row r="162" spans="1:1" s="38" customFormat="1">
      <c r="A162" s="37"/>
    </row>
    <row r="163" spans="1:1" s="38" customFormat="1">
      <c r="A163" s="37"/>
    </row>
    <row r="164" spans="1:1" s="38" customFormat="1">
      <c r="A164" s="37"/>
    </row>
    <row r="165" spans="1:1" s="38" customFormat="1">
      <c r="A165" s="37"/>
    </row>
    <row r="166" spans="1:1" s="38" customFormat="1">
      <c r="A166" s="37"/>
    </row>
    <row r="167" spans="1:1" s="38" customFormat="1">
      <c r="A167" s="37"/>
    </row>
    <row r="168" spans="1:1" s="38" customFormat="1">
      <c r="A168" s="37"/>
    </row>
    <row r="169" spans="1:1" s="38" customFormat="1">
      <c r="A169" s="37"/>
    </row>
    <row r="170" spans="1:1" s="38" customFormat="1">
      <c r="A170" s="37"/>
    </row>
    <row r="171" spans="1:1" s="38" customFormat="1">
      <c r="A171" s="37"/>
    </row>
    <row r="172" spans="1:1" s="38" customFormat="1">
      <c r="A172" s="37"/>
    </row>
    <row r="173" spans="1:1" s="38" customFormat="1">
      <c r="A173" s="37"/>
    </row>
    <row r="174" spans="1:1" s="38" customFormat="1">
      <c r="A174" s="37"/>
    </row>
    <row r="175" spans="1:1" s="38" customFormat="1">
      <c r="A175" s="37"/>
    </row>
    <row r="176" spans="1:1" s="38" customFormat="1">
      <c r="A176" s="37"/>
    </row>
    <row r="177" spans="1:1" s="38" customFormat="1">
      <c r="A177" s="37"/>
    </row>
    <row r="178" spans="1:1" s="38" customFormat="1">
      <c r="A178" s="37"/>
    </row>
    <row r="179" spans="1:1" s="38" customFormat="1">
      <c r="A179" s="37"/>
    </row>
    <row r="180" spans="1:1" s="38" customFormat="1">
      <c r="A180" s="37"/>
    </row>
    <row r="181" spans="1:1" s="38" customFormat="1">
      <c r="A181" s="37"/>
    </row>
    <row r="182" spans="1:1" s="38" customFormat="1">
      <c r="A182" s="37"/>
    </row>
    <row r="183" spans="1:1" s="38" customFormat="1">
      <c r="A183" s="37"/>
    </row>
    <row r="184" spans="1:1" s="38" customFormat="1">
      <c r="A184" s="37"/>
    </row>
    <row r="185" spans="1:1" s="38" customFormat="1">
      <c r="A185" s="37"/>
    </row>
    <row r="186" spans="1:1" s="38" customFormat="1">
      <c r="A186" s="37"/>
    </row>
    <row r="187" spans="1:1" s="38" customFormat="1">
      <c r="A187" s="37"/>
    </row>
    <row r="188" spans="1:1" s="38" customFormat="1">
      <c r="A188" s="37"/>
    </row>
    <row r="189" spans="1:1" s="38" customFormat="1">
      <c r="A189" s="37"/>
    </row>
    <row r="190" spans="1:1" s="38" customFormat="1">
      <c r="A190" s="37"/>
    </row>
    <row r="191" spans="1:1" s="38" customFormat="1">
      <c r="A191" s="37"/>
    </row>
    <row r="192" spans="1:1" s="38" customFormat="1">
      <c r="A192" s="37"/>
    </row>
    <row r="193" spans="1:1" s="38" customFormat="1">
      <c r="A193" s="37"/>
    </row>
    <row r="194" spans="1:1" s="38" customFormat="1">
      <c r="A194" s="37"/>
    </row>
    <row r="195" spans="1:1" s="38" customFormat="1">
      <c r="A195" s="37"/>
    </row>
    <row r="196" spans="1:1" s="38" customFormat="1">
      <c r="A196" s="37"/>
    </row>
    <row r="197" spans="1:1" s="38" customFormat="1">
      <c r="A197" s="37"/>
    </row>
    <row r="198" spans="1:1" s="38" customFormat="1">
      <c r="A198" s="37"/>
    </row>
    <row r="199" spans="1:1" s="38" customFormat="1">
      <c r="A199" s="37"/>
    </row>
    <row r="200" spans="1:1" s="38" customFormat="1">
      <c r="A200" s="37"/>
    </row>
    <row r="201" spans="1:1" s="38" customFormat="1">
      <c r="A201" s="37"/>
    </row>
    <row r="202" spans="1:1" s="38" customFormat="1">
      <c r="A202" s="37"/>
    </row>
    <row r="203" spans="1:1" s="38" customFormat="1">
      <c r="A203" s="37"/>
    </row>
    <row r="204" spans="1:1" s="38" customFormat="1">
      <c r="A204" s="37"/>
    </row>
    <row r="205" spans="1:1" s="38" customFormat="1">
      <c r="A205" s="37"/>
    </row>
    <row r="206" spans="1:1" s="38" customFormat="1">
      <c r="A206" s="37"/>
    </row>
    <row r="207" spans="1:1" s="38" customFormat="1">
      <c r="A207" s="37"/>
    </row>
    <row r="208" spans="1:1" s="38" customFormat="1">
      <c r="A208" s="37"/>
    </row>
    <row r="209" spans="1:1" s="38" customFormat="1">
      <c r="A209" s="37"/>
    </row>
    <row r="210" spans="1:1" s="38" customFormat="1">
      <c r="A210" s="37"/>
    </row>
    <row r="211" spans="1:1" s="38" customFormat="1">
      <c r="A211" s="37"/>
    </row>
    <row r="212" spans="1:1" s="38" customFormat="1">
      <c r="A212" s="37"/>
    </row>
    <row r="213" spans="1:1" s="38" customFormat="1">
      <c r="A213" s="37"/>
    </row>
    <row r="214" spans="1:1" s="38" customFormat="1">
      <c r="A214" s="37"/>
    </row>
    <row r="215" spans="1:1" s="38" customFormat="1">
      <c r="A215" s="37"/>
    </row>
    <row r="216" spans="1:1" s="38" customFormat="1">
      <c r="A216" s="37"/>
    </row>
    <row r="217" spans="1:1" s="38" customFormat="1">
      <c r="A217" s="37"/>
    </row>
    <row r="218" spans="1:1" s="38" customFormat="1">
      <c r="A218" s="37"/>
    </row>
    <row r="219" spans="1:1" s="38" customFormat="1">
      <c r="A219" s="37"/>
    </row>
    <row r="220" spans="1:1" s="38" customFormat="1">
      <c r="A220" s="37"/>
    </row>
    <row r="221" spans="1:1" s="38" customFormat="1">
      <c r="A221" s="37"/>
    </row>
    <row r="222" spans="1:1" s="38" customFormat="1">
      <c r="A222" s="37"/>
    </row>
    <row r="223" spans="1:1" s="38" customFormat="1">
      <c r="A223" s="37"/>
    </row>
    <row r="224" spans="1:1" s="38" customFormat="1">
      <c r="A224" s="37"/>
    </row>
    <row r="225" spans="1:1" s="38" customFormat="1">
      <c r="A225" s="37"/>
    </row>
    <row r="226" spans="1:1" s="38" customFormat="1">
      <c r="A226" s="37"/>
    </row>
    <row r="227" spans="1:1" s="38" customFormat="1">
      <c r="A227" s="37"/>
    </row>
    <row r="228" spans="1:1" s="38" customFormat="1">
      <c r="A228" s="37"/>
    </row>
    <row r="229" spans="1:1" s="38" customFormat="1">
      <c r="A229" s="37"/>
    </row>
    <row r="230" spans="1:1" s="38" customFormat="1">
      <c r="A230" s="37"/>
    </row>
    <row r="231" spans="1:1" s="38" customFormat="1">
      <c r="A231" s="37"/>
    </row>
    <row r="232" spans="1:1" s="38" customFormat="1">
      <c r="A232" s="37"/>
    </row>
    <row r="233" spans="1:1" s="38" customFormat="1">
      <c r="A233" s="37"/>
    </row>
    <row r="234" spans="1:1" s="38" customFormat="1">
      <c r="A234" s="37"/>
    </row>
    <row r="235" spans="1:1" s="38" customFormat="1">
      <c r="A235" s="37"/>
    </row>
    <row r="236" spans="1:1" s="38" customFormat="1">
      <c r="A236" s="37"/>
    </row>
    <row r="237" spans="1:1" s="38" customFormat="1">
      <c r="A237" s="37"/>
    </row>
    <row r="238" spans="1:1" s="38" customFormat="1">
      <c r="A238" s="37"/>
    </row>
    <row r="239" spans="1:1" s="38" customFormat="1">
      <c r="A239" s="37"/>
    </row>
    <row r="240" spans="1:1" s="38" customFormat="1">
      <c r="A240" s="37"/>
    </row>
    <row r="241" spans="1:1" s="38" customFormat="1">
      <c r="A241" s="37"/>
    </row>
    <row r="242" spans="1:1" s="38" customFormat="1">
      <c r="A242" s="37"/>
    </row>
    <row r="243" spans="1:1" s="38" customFormat="1">
      <c r="A243" s="37"/>
    </row>
    <row r="244" spans="1:1" s="38" customFormat="1">
      <c r="A244" s="37"/>
    </row>
    <row r="245" spans="1:1" s="38" customFormat="1">
      <c r="A245" s="37"/>
    </row>
    <row r="246" spans="1:1" s="38" customFormat="1">
      <c r="A246" s="37"/>
    </row>
    <row r="247" spans="1:1" s="38" customFormat="1">
      <c r="A247" s="37"/>
    </row>
    <row r="248" spans="1:1" s="38" customFormat="1">
      <c r="A248" s="37"/>
    </row>
    <row r="249" spans="1:1" s="38" customFormat="1">
      <c r="A249" s="37"/>
    </row>
    <row r="250" spans="1:1" s="38" customFormat="1">
      <c r="A250" s="37"/>
    </row>
    <row r="251" spans="1:1" s="38" customFormat="1">
      <c r="A251" s="37"/>
    </row>
    <row r="252" spans="1:1" s="38" customFormat="1">
      <c r="A252" s="37"/>
    </row>
    <row r="253" spans="1:1" s="38" customFormat="1">
      <c r="A253" s="37"/>
    </row>
    <row r="254" spans="1:1" s="38" customFormat="1">
      <c r="A254" s="37"/>
    </row>
    <row r="255" spans="1:1" s="38" customFormat="1">
      <c r="A255" s="37"/>
    </row>
    <row r="256" spans="1:1" s="38" customFormat="1">
      <c r="A256" s="37"/>
    </row>
    <row r="257" spans="1:1" s="38" customFormat="1">
      <c r="A257" s="37"/>
    </row>
    <row r="258" spans="1:1" s="38" customFormat="1">
      <c r="A258" s="37"/>
    </row>
    <row r="259" spans="1:1" s="38" customFormat="1">
      <c r="A259" s="37"/>
    </row>
    <row r="260" spans="1:1" s="38" customFormat="1">
      <c r="A260" s="37"/>
    </row>
    <row r="261" spans="1:1" s="38" customFormat="1">
      <c r="A261" s="37"/>
    </row>
    <row r="262" spans="1:1" s="38" customFormat="1">
      <c r="A262" s="37"/>
    </row>
    <row r="263" spans="1:1" s="38" customFormat="1">
      <c r="A263" s="37"/>
    </row>
    <row r="264" spans="1:1" s="38" customFormat="1">
      <c r="A264" s="37"/>
    </row>
    <row r="265" spans="1:1" s="38" customFormat="1">
      <c r="A265" s="37"/>
    </row>
    <row r="266" spans="1:1" s="38" customFormat="1">
      <c r="A266" s="37"/>
    </row>
    <row r="267" spans="1:1" s="38" customFormat="1">
      <c r="A267" s="37"/>
    </row>
    <row r="268" spans="1:1" s="38" customFormat="1">
      <c r="A268" s="37"/>
    </row>
    <row r="269" spans="1:1" s="38" customFormat="1">
      <c r="A269" s="37"/>
    </row>
    <row r="270" spans="1:1" s="38" customFormat="1">
      <c r="A270" s="37"/>
    </row>
    <row r="271" spans="1:1" s="38" customFormat="1">
      <c r="A271" s="37"/>
    </row>
    <row r="272" spans="1:1" s="38" customFormat="1">
      <c r="A272" s="37"/>
    </row>
    <row r="273" spans="1:1" s="38" customFormat="1">
      <c r="A273" s="37"/>
    </row>
    <row r="274" spans="1:1" s="38" customFormat="1">
      <c r="A274" s="37"/>
    </row>
    <row r="275" spans="1:1" s="38" customFormat="1">
      <c r="A275" s="37"/>
    </row>
    <row r="276" spans="1:1" s="38" customFormat="1">
      <c r="A276" s="37"/>
    </row>
    <row r="277" spans="1:1" s="38" customFormat="1">
      <c r="A277" s="37"/>
    </row>
    <row r="278" spans="1:1" s="38" customFormat="1">
      <c r="A278" s="37"/>
    </row>
    <row r="279" spans="1:1" s="38" customFormat="1">
      <c r="A279" s="37"/>
    </row>
    <row r="280" spans="1:1" s="38" customFormat="1">
      <c r="A280" s="37"/>
    </row>
    <row r="281" spans="1:1" s="38" customFormat="1">
      <c r="A281" s="37"/>
    </row>
    <row r="282" spans="1:1" s="38" customFormat="1">
      <c r="A282" s="37"/>
    </row>
    <row r="283" spans="1:1" s="38" customFormat="1">
      <c r="A283" s="37"/>
    </row>
    <row r="284" spans="1:1" s="38" customFormat="1">
      <c r="A284" s="37"/>
    </row>
    <row r="285" spans="1:1" s="38" customFormat="1">
      <c r="A285" s="37"/>
    </row>
    <row r="286" spans="1:1" s="38" customFormat="1">
      <c r="A286" s="37"/>
    </row>
    <row r="287" spans="1:1" s="38" customFormat="1">
      <c r="A287" s="37"/>
    </row>
    <row r="288" spans="1:1" s="38" customFormat="1">
      <c r="A288" s="37"/>
    </row>
    <row r="289" spans="1:1" s="38" customFormat="1">
      <c r="A289" s="37"/>
    </row>
    <row r="290" spans="1:1" s="38" customFormat="1">
      <c r="A290" s="37"/>
    </row>
    <row r="291" spans="1:1" s="38" customFormat="1">
      <c r="A291" s="37"/>
    </row>
    <row r="292" spans="1:1" s="38" customFormat="1">
      <c r="A292" s="37"/>
    </row>
    <row r="293" spans="1:1" s="38" customFormat="1">
      <c r="A293" s="37"/>
    </row>
    <row r="294" spans="1:1" s="38" customFormat="1">
      <c r="A294" s="37"/>
    </row>
    <row r="295" spans="1:1" s="38" customFormat="1">
      <c r="A295" s="37"/>
    </row>
    <row r="296" spans="1:1" s="38" customFormat="1">
      <c r="A296" s="37"/>
    </row>
    <row r="297" spans="1:1" s="38" customFormat="1">
      <c r="A297" s="37"/>
    </row>
    <row r="298" spans="1:1" s="38" customFormat="1">
      <c r="A298" s="37"/>
    </row>
    <row r="299" spans="1:1" s="38" customFormat="1">
      <c r="A299" s="37"/>
    </row>
    <row r="300" spans="1:1" s="38" customFormat="1">
      <c r="A300" s="37"/>
    </row>
    <row r="301" spans="1:1" s="38" customFormat="1">
      <c r="A301" s="37"/>
    </row>
    <row r="302" spans="1:1" s="38" customFormat="1">
      <c r="A302" s="37"/>
    </row>
    <row r="303" spans="1:1" s="38" customFormat="1">
      <c r="A303" s="37"/>
    </row>
    <row r="304" spans="1:1" s="38" customFormat="1">
      <c r="A304" s="37"/>
    </row>
    <row r="305" spans="1:1" s="38" customFormat="1">
      <c r="A305" s="37"/>
    </row>
    <row r="306" spans="1:1" s="38" customFormat="1">
      <c r="A306" s="37"/>
    </row>
    <row r="307" spans="1:1" s="38" customFormat="1">
      <c r="A307" s="37"/>
    </row>
    <row r="308" spans="1:1" s="38" customFormat="1">
      <c r="A308" s="37"/>
    </row>
    <row r="309" spans="1:1" s="38" customFormat="1">
      <c r="A309" s="37"/>
    </row>
    <row r="310" spans="1:1" s="38" customFormat="1">
      <c r="A310" s="37"/>
    </row>
    <row r="311" spans="1:1" s="38" customFormat="1">
      <c r="A311" s="37"/>
    </row>
    <row r="312" spans="1:1" s="38" customFormat="1">
      <c r="A312" s="37"/>
    </row>
    <row r="313" spans="1:1" s="38" customFormat="1">
      <c r="A313" s="37"/>
    </row>
    <row r="314" spans="1:1" s="38" customFormat="1">
      <c r="A314" s="37"/>
    </row>
    <row r="315" spans="1:1" s="38" customFormat="1">
      <c r="A315" s="37"/>
    </row>
    <row r="316" spans="1:1" s="38" customFormat="1">
      <c r="A316" s="37"/>
    </row>
    <row r="317" spans="1:1" s="38" customFormat="1">
      <c r="A317" s="37"/>
    </row>
    <row r="318" spans="1:1" s="38" customFormat="1">
      <c r="A318" s="37"/>
    </row>
    <row r="319" spans="1:1" s="38" customFormat="1">
      <c r="A319" s="37"/>
    </row>
    <row r="320" spans="1:1" s="38" customFormat="1">
      <c r="A320" s="37"/>
    </row>
    <row r="321" spans="1:1" s="38" customFormat="1">
      <c r="A321" s="37"/>
    </row>
    <row r="322" spans="1:1" s="38" customFormat="1">
      <c r="A322" s="37"/>
    </row>
    <row r="323" spans="1:1" s="38" customFormat="1">
      <c r="A323" s="37"/>
    </row>
    <row r="324" spans="1:1" s="38" customFormat="1">
      <c r="A324" s="37"/>
    </row>
    <row r="325" spans="1:1" s="38" customFormat="1">
      <c r="A325" s="37"/>
    </row>
    <row r="326" spans="1:1" s="38" customFormat="1">
      <c r="A326" s="37"/>
    </row>
    <row r="327" spans="1:1" s="38" customFormat="1">
      <c r="A327" s="37"/>
    </row>
    <row r="328" spans="1:1" s="38" customFormat="1">
      <c r="A328" s="37"/>
    </row>
    <row r="329" spans="1:1" s="38" customFormat="1">
      <c r="A329" s="37"/>
    </row>
    <row r="330" spans="1:1" s="38" customFormat="1">
      <c r="A330" s="37"/>
    </row>
    <row r="331" spans="1:1" s="38" customFormat="1">
      <c r="A331" s="37"/>
    </row>
    <row r="332" spans="1:1" s="38" customFormat="1">
      <c r="A332" s="37"/>
    </row>
    <row r="333" spans="1:1" s="38" customFormat="1">
      <c r="A333" s="37"/>
    </row>
    <row r="334" spans="1:1" s="38" customFormat="1">
      <c r="A334" s="37"/>
    </row>
    <row r="335" spans="1:1" s="38" customFormat="1">
      <c r="A335" s="37"/>
    </row>
    <row r="336" spans="1:1" s="38" customFormat="1">
      <c r="A336" s="37"/>
    </row>
    <row r="337" spans="1:1" s="38" customFormat="1">
      <c r="A337" s="37"/>
    </row>
    <row r="338" spans="1:1" s="38" customFormat="1">
      <c r="A338" s="37"/>
    </row>
    <row r="339" spans="1:1" s="38" customFormat="1">
      <c r="A339" s="37"/>
    </row>
    <row r="340" spans="1:1" s="38" customFormat="1">
      <c r="A340" s="37"/>
    </row>
    <row r="341" spans="1:1" s="38" customFormat="1">
      <c r="A341" s="37"/>
    </row>
    <row r="342" spans="1:1" s="38" customFormat="1">
      <c r="A342" s="37"/>
    </row>
    <row r="343" spans="1:1" s="38" customFormat="1">
      <c r="A343" s="37"/>
    </row>
    <row r="344" spans="1:1" s="38" customFormat="1">
      <c r="A344" s="37"/>
    </row>
    <row r="345" spans="1:1" s="38" customFormat="1">
      <c r="A345" s="37"/>
    </row>
    <row r="346" spans="1:1" s="38" customFormat="1">
      <c r="A346" s="37"/>
    </row>
    <row r="347" spans="1:1" s="38" customFormat="1">
      <c r="A347" s="37"/>
    </row>
    <row r="348" spans="1:1" s="38" customFormat="1">
      <c r="A348" s="37"/>
    </row>
    <row r="349" spans="1:1" s="38" customFormat="1">
      <c r="A349" s="37"/>
    </row>
    <row r="350" spans="1:1" s="38" customFormat="1">
      <c r="A350" s="37"/>
    </row>
    <row r="351" spans="1:1" s="38" customFormat="1">
      <c r="A351" s="37"/>
    </row>
    <row r="352" spans="1:1" s="38" customFormat="1">
      <c r="A352" s="37"/>
    </row>
    <row r="353" spans="1:1" s="38" customFormat="1">
      <c r="A353" s="37"/>
    </row>
    <row r="354" spans="1:1" s="38" customFormat="1">
      <c r="A354" s="37"/>
    </row>
    <row r="355" spans="1:1" s="38" customFormat="1">
      <c r="A355" s="37"/>
    </row>
    <row r="356" spans="1:1" s="38" customFormat="1">
      <c r="A356" s="37"/>
    </row>
    <row r="357" spans="1:1" s="38" customFormat="1">
      <c r="A357" s="37"/>
    </row>
    <row r="358" spans="1:1" s="38" customFormat="1">
      <c r="A358" s="37"/>
    </row>
    <row r="359" spans="1:1" s="38" customFormat="1">
      <c r="A359" s="37"/>
    </row>
    <row r="360" spans="1:1" s="38" customFormat="1">
      <c r="A360" s="37"/>
    </row>
    <row r="361" spans="1:1" s="38" customFormat="1">
      <c r="A361" s="37"/>
    </row>
    <row r="362" spans="1:1" s="38" customFormat="1">
      <c r="A362" s="37"/>
    </row>
    <row r="363" spans="1:1" s="38" customFormat="1">
      <c r="A363" s="37"/>
    </row>
    <row r="364" spans="1:1" s="38" customFormat="1">
      <c r="A364" s="37"/>
    </row>
    <row r="365" spans="1:1" s="38" customFormat="1">
      <c r="A365" s="37"/>
    </row>
    <row r="366" spans="1:1" s="38" customFormat="1">
      <c r="A366" s="37"/>
    </row>
    <row r="367" spans="1:1" s="38" customFormat="1">
      <c r="A367" s="37"/>
    </row>
    <row r="368" spans="1:1" s="38" customFormat="1">
      <c r="A368" s="37"/>
    </row>
    <row r="369" spans="1:1" s="38" customFormat="1">
      <c r="A369" s="37"/>
    </row>
    <row r="370" spans="1:1" s="38" customFormat="1">
      <c r="A370" s="37"/>
    </row>
    <row r="371" spans="1:1" s="38" customFormat="1">
      <c r="A371" s="37"/>
    </row>
    <row r="372" spans="1:1" s="38" customFormat="1">
      <c r="A372" s="37"/>
    </row>
    <row r="373" spans="1:1" s="38" customFormat="1">
      <c r="A373" s="37"/>
    </row>
    <row r="374" spans="1:1" s="38" customFormat="1">
      <c r="A374" s="37"/>
    </row>
    <row r="375" spans="1:1" s="38" customFormat="1">
      <c r="A375" s="37"/>
    </row>
    <row r="376" spans="1:1" s="38" customFormat="1">
      <c r="A376" s="37"/>
    </row>
    <row r="377" spans="1:1" s="38" customFormat="1">
      <c r="A377" s="37"/>
    </row>
    <row r="378" spans="1:1" s="38" customFormat="1">
      <c r="A378" s="37"/>
    </row>
    <row r="379" spans="1:1" s="38" customFormat="1">
      <c r="A379" s="37"/>
    </row>
    <row r="380" spans="1:1" s="38" customFormat="1">
      <c r="A380" s="37"/>
    </row>
    <row r="381" spans="1:1" s="38" customFormat="1">
      <c r="A381" s="37"/>
    </row>
    <row r="382" spans="1:1" s="38" customFormat="1">
      <c r="A382" s="37"/>
    </row>
    <row r="383" spans="1:1" s="38" customFormat="1">
      <c r="A383" s="37"/>
    </row>
    <row r="384" spans="1:1" s="38" customFormat="1">
      <c r="A384" s="37"/>
    </row>
    <row r="385" spans="1:1" s="38" customFormat="1">
      <c r="A385" s="37"/>
    </row>
    <row r="386" spans="1:1" s="38" customFormat="1">
      <c r="A386" s="37"/>
    </row>
  </sheetData>
  <mergeCells count="13">
    <mergeCell ref="X4:X5"/>
    <mergeCell ref="A1:W1"/>
    <mergeCell ref="A2:W2"/>
    <mergeCell ref="A4:A5"/>
    <mergeCell ref="B4:D4"/>
    <mergeCell ref="E4:E5"/>
    <mergeCell ref="F4:F5"/>
    <mergeCell ref="G4:I4"/>
    <mergeCell ref="J4:K4"/>
    <mergeCell ref="L4:O4"/>
    <mergeCell ref="P4:R4"/>
    <mergeCell ref="S4:T4"/>
    <mergeCell ref="U4:V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50"/>
  </sheetPr>
  <dimension ref="A1:AA419"/>
  <sheetViews>
    <sheetView topLeftCell="J1" zoomScaleNormal="100" workbookViewId="0">
      <selection activeCell="V9" sqref="V9"/>
    </sheetView>
  </sheetViews>
  <sheetFormatPr defaultColWidth="45" defaultRowHeight="16.8"/>
  <cols>
    <col min="1" max="1" width="6.5" style="831" customWidth="1"/>
    <col min="2" max="2" width="8.59765625" style="832" bestFit="1" customWidth="1"/>
    <col min="3" max="3" width="13.5" style="832" bestFit="1" customWidth="1"/>
    <col min="4" max="4" width="11.09765625" style="832" bestFit="1" customWidth="1"/>
    <col min="5" max="5" width="63.3984375" style="832" customWidth="1"/>
    <col min="6" max="6" width="10.59765625" style="832" customWidth="1"/>
    <col min="7" max="7" width="8.69921875" style="832" bestFit="1" customWidth="1"/>
    <col min="8" max="8" width="6.8984375" style="832" bestFit="1" customWidth="1"/>
    <col min="9" max="10" width="11.09765625" style="1179" bestFit="1" customWidth="1"/>
    <col min="11" max="11" width="11.09765625" style="832" bestFit="1" customWidth="1"/>
    <col min="12" max="13" width="10.09765625" style="832" bestFit="1" customWidth="1"/>
    <col min="14" max="14" width="11.09765625" style="832" bestFit="1" customWidth="1"/>
    <col min="15" max="16" width="10.09765625" style="832" bestFit="1" customWidth="1"/>
    <col min="17" max="17" width="8.5" style="832" customWidth="1"/>
    <col min="18" max="18" width="12.19921875" style="832" bestFit="1" customWidth="1"/>
    <col min="19" max="19" width="19.19921875" style="832" customWidth="1"/>
    <col min="20" max="20" width="15.59765625" style="832" customWidth="1"/>
    <col min="21" max="21" width="11.5" style="832" customWidth="1"/>
    <col min="22" max="22" width="12" style="1179" customWidth="1"/>
    <col min="23" max="23" width="13.3984375" style="832" customWidth="1"/>
    <col min="24" max="24" width="7.19921875" style="832" customWidth="1"/>
    <col min="25" max="25" width="7.09765625" style="832" customWidth="1"/>
    <col min="26" max="16384" width="45" style="832"/>
  </cols>
  <sheetData>
    <row r="1" spans="1:27" s="732" customFormat="1" ht="58.8">
      <c r="A1" s="1349" t="s">
        <v>717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49"/>
      <c r="O1" s="1349"/>
      <c r="P1" s="1349"/>
      <c r="Q1" s="1349"/>
      <c r="R1" s="1349"/>
      <c r="S1" s="1349"/>
      <c r="T1" s="1349"/>
      <c r="U1" s="1349"/>
      <c r="V1" s="1350"/>
      <c r="W1" s="1349"/>
      <c r="X1" s="1349"/>
      <c r="Y1" s="1349"/>
    </row>
    <row r="2" spans="1:27" s="732" customFormat="1" ht="58.8">
      <c r="A2" s="1349" t="s">
        <v>48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50"/>
      <c r="W2" s="1349"/>
      <c r="X2" s="1349"/>
      <c r="Y2" s="1349"/>
    </row>
    <row r="3" spans="1:27" s="737" customFormat="1" ht="33" thickBot="1">
      <c r="A3" s="733"/>
      <c r="B3" s="733"/>
      <c r="C3" s="733"/>
      <c r="D3" s="733"/>
      <c r="E3" s="733"/>
      <c r="F3" s="733"/>
      <c r="G3" s="733"/>
      <c r="H3" s="733"/>
      <c r="I3" s="1161"/>
      <c r="J3" s="1161"/>
      <c r="K3" s="734"/>
      <c r="L3" s="733"/>
      <c r="M3" s="733"/>
      <c r="N3" s="733"/>
      <c r="O3" s="733"/>
      <c r="P3" s="733"/>
      <c r="Q3" s="733"/>
      <c r="R3" s="733"/>
      <c r="S3" s="735"/>
      <c r="T3" s="735"/>
      <c r="U3" s="736"/>
      <c r="V3" s="1180" t="s">
        <v>80</v>
      </c>
      <c r="W3" s="736"/>
      <c r="X3" s="736"/>
      <c r="Y3" s="733"/>
    </row>
    <row r="4" spans="1:27" s="737" customFormat="1" ht="78" customHeight="1" thickTop="1" thickBot="1">
      <c r="A4" s="1387" t="s">
        <v>42</v>
      </c>
      <c r="B4" s="1373" t="s">
        <v>162</v>
      </c>
      <c r="C4" s="1374"/>
      <c r="D4" s="1375"/>
      <c r="E4" s="1363" t="s">
        <v>46</v>
      </c>
      <c r="F4" s="1370" t="s">
        <v>483</v>
      </c>
      <c r="G4" s="1394" t="s">
        <v>316</v>
      </c>
      <c r="H4" s="1395"/>
      <c r="I4" s="1373" t="s">
        <v>62</v>
      </c>
      <c r="J4" s="1374"/>
      <c r="K4" s="1375"/>
      <c r="L4" s="1373" t="s">
        <v>510</v>
      </c>
      <c r="M4" s="1374"/>
      <c r="N4" s="1375"/>
      <c r="O4" s="1401" t="s">
        <v>484</v>
      </c>
      <c r="P4" s="1402"/>
      <c r="Q4" s="1402"/>
      <c r="R4" s="1403"/>
      <c r="S4" s="1351" t="s">
        <v>485</v>
      </c>
      <c r="T4" s="1352"/>
      <c r="U4" s="1352"/>
      <c r="V4" s="1353"/>
      <c r="W4" s="1354"/>
      <c r="X4" s="1355" t="s">
        <v>131</v>
      </c>
      <c r="Y4" s="1384" t="s">
        <v>45</v>
      </c>
    </row>
    <row r="5" spans="1:27" s="737" customFormat="1" ht="36" customHeight="1">
      <c r="A5" s="1388"/>
      <c r="B5" s="1390" t="s">
        <v>511</v>
      </c>
      <c r="C5" s="1396" t="s">
        <v>164</v>
      </c>
      <c r="D5" s="1397" t="s">
        <v>165</v>
      </c>
      <c r="E5" s="1364"/>
      <c r="F5" s="1371"/>
      <c r="G5" s="1368" t="s">
        <v>317</v>
      </c>
      <c r="H5" s="1378" t="s">
        <v>318</v>
      </c>
      <c r="I5" s="1392" t="s">
        <v>166</v>
      </c>
      <c r="J5" s="1380" t="s">
        <v>167</v>
      </c>
      <c r="K5" s="1347" t="s">
        <v>43</v>
      </c>
      <c r="L5" s="1376" t="s">
        <v>168</v>
      </c>
      <c r="M5" s="1366" t="s">
        <v>486</v>
      </c>
      <c r="N5" s="1347" t="s">
        <v>43</v>
      </c>
      <c r="O5" s="1376" t="s">
        <v>168</v>
      </c>
      <c r="P5" s="1366" t="s">
        <v>486</v>
      </c>
      <c r="Q5" s="1366" t="s">
        <v>138</v>
      </c>
      <c r="R5" s="1399" t="s">
        <v>43</v>
      </c>
      <c r="S5" s="1358" t="s">
        <v>166</v>
      </c>
      <c r="T5" s="1359"/>
      <c r="U5" s="1360"/>
      <c r="V5" s="1361" t="s">
        <v>487</v>
      </c>
      <c r="W5" s="1347" t="s">
        <v>319</v>
      </c>
      <c r="X5" s="1356"/>
      <c r="Y5" s="1385"/>
    </row>
    <row r="6" spans="1:27" s="741" customFormat="1" ht="74.25" customHeight="1" thickBot="1">
      <c r="A6" s="1389"/>
      <c r="B6" s="1391"/>
      <c r="C6" s="1365"/>
      <c r="D6" s="1398"/>
      <c r="E6" s="1365"/>
      <c r="F6" s="1372"/>
      <c r="G6" s="1369"/>
      <c r="H6" s="1379"/>
      <c r="I6" s="1393"/>
      <c r="J6" s="1381"/>
      <c r="K6" s="1348"/>
      <c r="L6" s="1377"/>
      <c r="M6" s="1367"/>
      <c r="N6" s="1348"/>
      <c r="O6" s="1377"/>
      <c r="P6" s="1367"/>
      <c r="Q6" s="1367"/>
      <c r="R6" s="1400"/>
      <c r="S6" s="738" t="s">
        <v>488</v>
      </c>
      <c r="T6" s="739" t="s">
        <v>489</v>
      </c>
      <c r="U6" s="740" t="s">
        <v>43</v>
      </c>
      <c r="V6" s="1362"/>
      <c r="W6" s="1348"/>
      <c r="X6" s="1357"/>
      <c r="Y6" s="1386"/>
    </row>
    <row r="7" spans="1:27" s="751" customFormat="1" ht="22.5" customHeight="1" thickTop="1" thickBot="1">
      <c r="A7" s="833">
        <v>1</v>
      </c>
      <c r="B7" s="742">
        <v>2</v>
      </c>
      <c r="C7" s="743">
        <v>3</v>
      </c>
      <c r="D7" s="744">
        <v>4</v>
      </c>
      <c r="E7" s="745">
        <v>5</v>
      </c>
      <c r="F7" s="742">
        <v>6</v>
      </c>
      <c r="G7" s="746">
        <v>7</v>
      </c>
      <c r="H7" s="747">
        <v>8</v>
      </c>
      <c r="I7" s="1162">
        <v>9</v>
      </c>
      <c r="J7" s="1163">
        <v>10</v>
      </c>
      <c r="K7" s="747" t="s">
        <v>320</v>
      </c>
      <c r="L7" s="745">
        <v>12</v>
      </c>
      <c r="M7" s="748">
        <v>13</v>
      </c>
      <c r="N7" s="747" t="s">
        <v>321</v>
      </c>
      <c r="O7" s="746">
        <v>15</v>
      </c>
      <c r="P7" s="748">
        <v>16</v>
      </c>
      <c r="Q7" s="748">
        <v>17</v>
      </c>
      <c r="R7" s="749" t="s">
        <v>322</v>
      </c>
      <c r="S7" s="746">
        <v>19</v>
      </c>
      <c r="T7" s="748">
        <v>20</v>
      </c>
      <c r="U7" s="749" t="s">
        <v>323</v>
      </c>
      <c r="V7" s="1133">
        <v>22</v>
      </c>
      <c r="W7" s="747" t="s">
        <v>170</v>
      </c>
      <c r="X7" s="743">
        <v>24</v>
      </c>
      <c r="Y7" s="750">
        <v>25</v>
      </c>
    </row>
    <row r="8" spans="1:27" s="737" customFormat="1" ht="27.75" customHeight="1">
      <c r="A8" s="834">
        <f>1</f>
        <v>1</v>
      </c>
      <c r="B8" s="757" t="s">
        <v>13</v>
      </c>
      <c r="C8" s="758" t="s">
        <v>230</v>
      </c>
      <c r="D8" s="759" t="s">
        <v>19</v>
      </c>
      <c r="E8" s="760" t="s">
        <v>177</v>
      </c>
      <c r="F8" s="761">
        <v>1</v>
      </c>
      <c r="G8" s="761" t="s">
        <v>96</v>
      </c>
      <c r="H8" s="835">
        <v>2020</v>
      </c>
      <c r="I8" s="1164">
        <v>14111</v>
      </c>
      <c r="J8" s="1165">
        <v>8000</v>
      </c>
      <c r="K8" s="762">
        <f t="shared" ref="K8:K14" si="0">I8+J8</f>
        <v>22111</v>
      </c>
      <c r="L8" s="763">
        <v>2000</v>
      </c>
      <c r="M8" s="700"/>
      <c r="N8" s="764">
        <f t="shared" ref="N8:N14" si="1">L8+M8</f>
        <v>2000</v>
      </c>
      <c r="O8" s="765">
        <v>2000</v>
      </c>
      <c r="P8" s="766">
        <v>4000</v>
      </c>
      <c r="Q8" s="766"/>
      <c r="R8" s="754">
        <f t="shared" ref="R8:R14" si="2">O8+P8</f>
        <v>6000</v>
      </c>
      <c r="S8" s="755"/>
      <c r="T8" s="700">
        <v>3000</v>
      </c>
      <c r="U8" s="700">
        <f t="shared" ref="U8:U14" si="3">S8+T8</f>
        <v>3000</v>
      </c>
      <c r="V8" s="1134">
        <v>4000</v>
      </c>
      <c r="W8" s="701">
        <f t="shared" ref="W8:W14" si="4">U8+V8</f>
        <v>7000</v>
      </c>
      <c r="X8" s="756"/>
      <c r="Y8" s="767"/>
      <c r="Z8" s="768"/>
      <c r="AA8" s="769"/>
    </row>
    <row r="9" spans="1:27" s="737" customFormat="1" ht="39.6">
      <c r="A9" s="834">
        <f t="shared" ref="A9:A17" si="5">A8+1</f>
        <v>2</v>
      </c>
      <c r="B9" s="757" t="s">
        <v>13</v>
      </c>
      <c r="C9" s="758" t="s">
        <v>205</v>
      </c>
      <c r="D9" s="759" t="s">
        <v>14</v>
      </c>
      <c r="E9" s="770" t="s">
        <v>110</v>
      </c>
      <c r="F9" s="761">
        <v>1</v>
      </c>
      <c r="G9" s="761" t="s">
        <v>96</v>
      </c>
      <c r="H9" s="835">
        <v>2020</v>
      </c>
      <c r="I9" s="1164">
        <v>200</v>
      </c>
      <c r="J9" s="1165">
        <v>124000</v>
      </c>
      <c r="K9" s="762">
        <f t="shared" si="0"/>
        <v>124200</v>
      </c>
      <c r="L9" s="763">
        <v>100</v>
      </c>
      <c r="M9" s="700">
        <v>24800</v>
      </c>
      <c r="N9" s="764">
        <f t="shared" si="1"/>
        <v>24900</v>
      </c>
      <c r="O9" s="765">
        <v>100</v>
      </c>
      <c r="P9" s="766">
        <v>24800</v>
      </c>
      <c r="Q9" s="766"/>
      <c r="R9" s="754">
        <f t="shared" si="2"/>
        <v>24900</v>
      </c>
      <c r="S9" s="755"/>
      <c r="T9" s="700">
        <v>50</v>
      </c>
      <c r="U9" s="700">
        <f t="shared" si="3"/>
        <v>50</v>
      </c>
      <c r="V9" s="1134">
        <v>50000</v>
      </c>
      <c r="W9" s="701">
        <f t="shared" si="4"/>
        <v>50050</v>
      </c>
      <c r="X9" s="756"/>
      <c r="Y9" s="767"/>
      <c r="Z9" s="768"/>
      <c r="AA9" s="769"/>
    </row>
    <row r="10" spans="1:27" s="737" customFormat="1" ht="43.5" customHeight="1">
      <c r="A10" s="834">
        <f t="shared" si="5"/>
        <v>3</v>
      </c>
      <c r="B10" s="757" t="s">
        <v>13</v>
      </c>
      <c r="C10" s="758" t="s">
        <v>428</v>
      </c>
      <c r="D10" s="759" t="s">
        <v>14</v>
      </c>
      <c r="E10" s="771" t="s">
        <v>429</v>
      </c>
      <c r="F10" s="761">
        <v>1</v>
      </c>
      <c r="G10" s="761" t="s">
        <v>96</v>
      </c>
      <c r="H10" s="835">
        <v>2020</v>
      </c>
      <c r="I10" s="1164">
        <v>0</v>
      </c>
      <c r="J10" s="1165">
        <v>103701</v>
      </c>
      <c r="K10" s="762">
        <f t="shared" si="0"/>
        <v>103701</v>
      </c>
      <c r="L10" s="752">
        <v>0</v>
      </c>
      <c r="M10" s="700">
        <v>34567</v>
      </c>
      <c r="N10" s="753">
        <f t="shared" si="1"/>
        <v>34567</v>
      </c>
      <c r="O10" s="765">
        <v>0</v>
      </c>
      <c r="P10" s="766">
        <v>34567</v>
      </c>
      <c r="Q10" s="766"/>
      <c r="R10" s="754">
        <f t="shared" si="2"/>
        <v>34567</v>
      </c>
      <c r="S10" s="755"/>
      <c r="T10" s="700">
        <v>0</v>
      </c>
      <c r="U10" s="700">
        <f t="shared" si="3"/>
        <v>0</v>
      </c>
      <c r="V10" s="1134">
        <v>34567</v>
      </c>
      <c r="W10" s="701">
        <f t="shared" si="4"/>
        <v>34567</v>
      </c>
      <c r="X10" s="756"/>
      <c r="Y10" s="772" t="s">
        <v>490</v>
      </c>
      <c r="Z10" s="768"/>
      <c r="AA10" s="769"/>
    </row>
    <row r="11" spans="1:27" s="737" customFormat="1" ht="39.6" hidden="1">
      <c r="A11" s="834">
        <f t="shared" si="5"/>
        <v>4</v>
      </c>
      <c r="B11" s="757" t="s">
        <v>13</v>
      </c>
      <c r="C11" s="758" t="s">
        <v>326</v>
      </c>
      <c r="D11" s="759" t="s">
        <v>9</v>
      </c>
      <c r="E11" s="770" t="s">
        <v>327</v>
      </c>
      <c r="F11" s="761">
        <v>1</v>
      </c>
      <c r="G11" s="761" t="s">
        <v>96</v>
      </c>
      <c r="H11" s="835" t="s">
        <v>96</v>
      </c>
      <c r="I11" s="1164">
        <v>504</v>
      </c>
      <c r="J11" s="1165"/>
      <c r="K11" s="762">
        <f t="shared" si="0"/>
        <v>504</v>
      </c>
      <c r="L11" s="763">
        <v>504</v>
      </c>
      <c r="M11" s="700"/>
      <c r="N11" s="764">
        <f t="shared" si="1"/>
        <v>504</v>
      </c>
      <c r="O11" s="765">
        <v>0</v>
      </c>
      <c r="P11" s="766"/>
      <c r="Q11" s="766"/>
      <c r="R11" s="754">
        <f t="shared" si="2"/>
        <v>0</v>
      </c>
      <c r="S11" s="755">
        <v>504</v>
      </c>
      <c r="T11" s="700">
        <v>0</v>
      </c>
      <c r="U11" s="700">
        <f t="shared" si="3"/>
        <v>504</v>
      </c>
      <c r="V11" s="1134"/>
      <c r="W11" s="701">
        <f t="shared" si="4"/>
        <v>504</v>
      </c>
      <c r="X11" s="756"/>
      <c r="Y11" s="767"/>
      <c r="Z11" s="768"/>
      <c r="AA11" s="769"/>
    </row>
    <row r="12" spans="1:27" s="737" customFormat="1" ht="24" hidden="1" customHeight="1">
      <c r="A12" s="834">
        <f t="shared" si="5"/>
        <v>5</v>
      </c>
      <c r="B12" s="757" t="s">
        <v>13</v>
      </c>
      <c r="C12" s="758" t="s">
        <v>231</v>
      </c>
      <c r="D12" s="759" t="s">
        <v>6</v>
      </c>
      <c r="E12" s="770" t="s">
        <v>178</v>
      </c>
      <c r="F12" s="761">
        <v>1</v>
      </c>
      <c r="G12" s="761" t="s">
        <v>96</v>
      </c>
      <c r="H12" s="835">
        <v>2018</v>
      </c>
      <c r="I12" s="1164">
        <v>2000</v>
      </c>
      <c r="J12" s="1165"/>
      <c r="K12" s="762">
        <f t="shared" si="0"/>
        <v>2000</v>
      </c>
      <c r="L12" s="763">
        <v>2000</v>
      </c>
      <c r="M12" s="700"/>
      <c r="N12" s="764">
        <f t="shared" si="1"/>
        <v>2000</v>
      </c>
      <c r="O12" s="765">
        <v>500</v>
      </c>
      <c r="P12" s="766"/>
      <c r="Q12" s="766"/>
      <c r="R12" s="754">
        <f t="shared" si="2"/>
        <v>500</v>
      </c>
      <c r="S12" s="755"/>
      <c r="T12" s="700">
        <v>500</v>
      </c>
      <c r="U12" s="700">
        <f t="shared" si="3"/>
        <v>500</v>
      </c>
      <c r="V12" s="1134"/>
      <c r="W12" s="701">
        <f t="shared" si="4"/>
        <v>500</v>
      </c>
      <c r="X12" s="756"/>
      <c r="Y12" s="767"/>
      <c r="Z12" s="768"/>
      <c r="AA12" s="769"/>
    </row>
    <row r="13" spans="1:27" s="737" customFormat="1" ht="25.5" hidden="1" customHeight="1">
      <c r="A13" s="834">
        <f t="shared" si="5"/>
        <v>6</v>
      </c>
      <c r="B13" s="757" t="s">
        <v>13</v>
      </c>
      <c r="C13" s="758" t="s">
        <v>232</v>
      </c>
      <c r="D13" s="759" t="s">
        <v>233</v>
      </c>
      <c r="E13" s="760" t="s">
        <v>179</v>
      </c>
      <c r="F13" s="761">
        <v>1</v>
      </c>
      <c r="G13" s="761" t="s">
        <v>96</v>
      </c>
      <c r="H13" s="835">
        <v>2017</v>
      </c>
      <c r="I13" s="1164">
        <v>2830</v>
      </c>
      <c r="J13" s="1165"/>
      <c r="K13" s="762">
        <f t="shared" si="0"/>
        <v>2830</v>
      </c>
      <c r="L13" s="763">
        <v>2830</v>
      </c>
      <c r="M13" s="700"/>
      <c r="N13" s="764">
        <f t="shared" si="1"/>
        <v>2830</v>
      </c>
      <c r="O13" s="765">
        <v>1200</v>
      </c>
      <c r="P13" s="766"/>
      <c r="Q13" s="766"/>
      <c r="R13" s="754">
        <f t="shared" si="2"/>
        <v>1200</v>
      </c>
      <c r="S13" s="755"/>
      <c r="T13" s="700">
        <v>1630</v>
      </c>
      <c r="U13" s="700">
        <f t="shared" si="3"/>
        <v>1630</v>
      </c>
      <c r="V13" s="1134"/>
      <c r="W13" s="701">
        <f t="shared" si="4"/>
        <v>1630</v>
      </c>
      <c r="X13" s="756"/>
      <c r="Y13" s="767"/>
      <c r="Z13" s="768"/>
      <c r="AA13" s="769"/>
    </row>
    <row r="14" spans="1:27" s="737" customFormat="1" ht="27.75" hidden="1" customHeight="1">
      <c r="A14" s="834">
        <f t="shared" si="5"/>
        <v>7</v>
      </c>
      <c r="B14" s="757" t="s">
        <v>13</v>
      </c>
      <c r="C14" s="773" t="s">
        <v>234</v>
      </c>
      <c r="D14" s="774" t="s">
        <v>204</v>
      </c>
      <c r="E14" s="775" t="s">
        <v>120</v>
      </c>
      <c r="F14" s="761">
        <v>1</v>
      </c>
      <c r="G14" s="761" t="s">
        <v>96</v>
      </c>
      <c r="H14" s="835">
        <v>2017</v>
      </c>
      <c r="I14" s="1164">
        <v>1406</v>
      </c>
      <c r="J14" s="1165"/>
      <c r="K14" s="762">
        <f t="shared" si="0"/>
        <v>1406</v>
      </c>
      <c r="L14" s="763">
        <v>1406</v>
      </c>
      <c r="M14" s="700"/>
      <c r="N14" s="764">
        <f t="shared" si="1"/>
        <v>1406</v>
      </c>
      <c r="O14" s="765">
        <v>500</v>
      </c>
      <c r="P14" s="766"/>
      <c r="Q14" s="766"/>
      <c r="R14" s="754">
        <f t="shared" si="2"/>
        <v>500</v>
      </c>
      <c r="S14" s="755"/>
      <c r="T14" s="700">
        <v>906</v>
      </c>
      <c r="U14" s="700">
        <f t="shared" si="3"/>
        <v>906</v>
      </c>
      <c r="V14" s="1134"/>
      <c r="W14" s="701">
        <f t="shared" si="4"/>
        <v>906</v>
      </c>
      <c r="X14" s="756"/>
      <c r="Y14" s="767"/>
      <c r="Z14" s="768"/>
      <c r="AA14" s="769"/>
    </row>
    <row r="15" spans="1:27" s="737" customFormat="1" ht="39.75" hidden="1" customHeight="1">
      <c r="A15" s="834">
        <f t="shared" si="5"/>
        <v>8</v>
      </c>
      <c r="B15" s="757" t="s">
        <v>13</v>
      </c>
      <c r="C15" s="758" t="s">
        <v>207</v>
      </c>
      <c r="D15" s="759" t="s">
        <v>14</v>
      </c>
      <c r="E15" s="770" t="s">
        <v>324</v>
      </c>
      <c r="F15" s="761">
        <v>1</v>
      </c>
      <c r="G15" s="761" t="s">
        <v>96</v>
      </c>
      <c r="H15" s="835">
        <v>2020</v>
      </c>
      <c r="I15" s="1164">
        <v>4995</v>
      </c>
      <c r="J15" s="1165"/>
      <c r="K15" s="762">
        <f t="shared" ref="K15:K38" si="6">I15+J15</f>
        <v>4995</v>
      </c>
      <c r="L15" s="763">
        <v>1000</v>
      </c>
      <c r="M15" s="700"/>
      <c r="N15" s="764">
        <f t="shared" ref="N15:N38" si="7">L15+M15</f>
        <v>1000</v>
      </c>
      <c r="O15" s="765">
        <v>1000</v>
      </c>
      <c r="P15" s="766"/>
      <c r="Q15" s="766"/>
      <c r="R15" s="754">
        <f t="shared" ref="R15:R38" si="8">O15+P15</f>
        <v>1000</v>
      </c>
      <c r="S15" s="755"/>
      <c r="T15" s="700">
        <v>600</v>
      </c>
      <c r="U15" s="700">
        <f t="shared" ref="U15:U38" si="9">S15+T15</f>
        <v>600</v>
      </c>
      <c r="V15" s="1134"/>
      <c r="W15" s="701">
        <f t="shared" ref="W15:W38" si="10">U15+V15</f>
        <v>600</v>
      </c>
      <c r="X15" s="756"/>
      <c r="Y15" s="767"/>
      <c r="Z15" s="768"/>
      <c r="AA15" s="769"/>
    </row>
    <row r="16" spans="1:27" s="737" customFormat="1" ht="39.6" hidden="1">
      <c r="A16" s="834">
        <f t="shared" si="5"/>
        <v>9</v>
      </c>
      <c r="B16" s="776" t="s">
        <v>13</v>
      </c>
      <c r="C16" s="777" t="s">
        <v>206</v>
      </c>
      <c r="D16" s="778" t="s">
        <v>14</v>
      </c>
      <c r="E16" s="771" t="s">
        <v>491</v>
      </c>
      <c r="F16" s="779">
        <v>1</v>
      </c>
      <c r="G16" s="761" t="s">
        <v>96</v>
      </c>
      <c r="H16" s="835">
        <v>2020</v>
      </c>
      <c r="I16" s="1164">
        <v>2900</v>
      </c>
      <c r="J16" s="1165"/>
      <c r="K16" s="762">
        <f>I16+J16</f>
        <v>2900</v>
      </c>
      <c r="L16" s="763">
        <v>500</v>
      </c>
      <c r="M16" s="700"/>
      <c r="N16" s="764">
        <f>L16+M16</f>
        <v>500</v>
      </c>
      <c r="O16" s="765">
        <v>500</v>
      </c>
      <c r="P16" s="766"/>
      <c r="Q16" s="766"/>
      <c r="R16" s="754">
        <f>O16+P16</f>
        <v>500</v>
      </c>
      <c r="S16" s="755"/>
      <c r="T16" s="700">
        <v>500</v>
      </c>
      <c r="U16" s="700">
        <f>S16+T16</f>
        <v>500</v>
      </c>
      <c r="V16" s="1134"/>
      <c r="W16" s="701">
        <f>U16+V16</f>
        <v>500</v>
      </c>
      <c r="X16" s="756"/>
      <c r="Y16" s="767"/>
      <c r="Z16" s="768"/>
      <c r="AA16" s="769"/>
    </row>
    <row r="17" spans="1:27" s="737" customFormat="1" ht="24.9" hidden="1" customHeight="1">
      <c r="A17" s="834">
        <f t="shared" si="5"/>
        <v>10</v>
      </c>
      <c r="B17" s="757" t="s">
        <v>13</v>
      </c>
      <c r="C17" s="758" t="s">
        <v>208</v>
      </c>
      <c r="D17" s="759" t="s">
        <v>14</v>
      </c>
      <c r="E17" s="770" t="s">
        <v>119</v>
      </c>
      <c r="F17" s="761">
        <v>1</v>
      </c>
      <c r="G17" s="761" t="s">
        <v>96</v>
      </c>
      <c r="H17" s="835">
        <v>2018</v>
      </c>
      <c r="I17" s="1164">
        <v>1500</v>
      </c>
      <c r="J17" s="1165"/>
      <c r="K17" s="762">
        <f t="shared" si="6"/>
        <v>1500</v>
      </c>
      <c r="L17" s="763">
        <v>200</v>
      </c>
      <c r="M17" s="700"/>
      <c r="N17" s="764">
        <f t="shared" si="7"/>
        <v>200</v>
      </c>
      <c r="O17" s="765">
        <v>200</v>
      </c>
      <c r="P17" s="766"/>
      <c r="Q17" s="766"/>
      <c r="R17" s="754">
        <f t="shared" si="8"/>
        <v>200</v>
      </c>
      <c r="S17" s="755"/>
      <c r="T17" s="700">
        <v>260</v>
      </c>
      <c r="U17" s="700">
        <f t="shared" si="9"/>
        <v>260</v>
      </c>
      <c r="V17" s="1134"/>
      <c r="W17" s="701">
        <f t="shared" si="10"/>
        <v>260</v>
      </c>
      <c r="X17" s="756"/>
      <c r="Y17" s="767"/>
      <c r="Z17" s="768"/>
      <c r="AA17" s="769"/>
    </row>
    <row r="18" spans="1:27" s="737" customFormat="1" ht="24.9" hidden="1" customHeight="1">
      <c r="A18" s="834">
        <f t="shared" ref="A18:A38" si="11">A17+1</f>
        <v>11</v>
      </c>
      <c r="B18" s="757" t="s">
        <v>13</v>
      </c>
      <c r="C18" s="758" t="s">
        <v>209</v>
      </c>
      <c r="D18" s="759" t="s">
        <v>14</v>
      </c>
      <c r="E18" s="770" t="s">
        <v>101</v>
      </c>
      <c r="F18" s="761">
        <v>1</v>
      </c>
      <c r="G18" s="761" t="s">
        <v>96</v>
      </c>
      <c r="H18" s="835">
        <v>2018</v>
      </c>
      <c r="I18" s="1164">
        <v>2275</v>
      </c>
      <c r="J18" s="1165"/>
      <c r="K18" s="762">
        <f t="shared" si="6"/>
        <v>2275</v>
      </c>
      <c r="L18" s="763">
        <v>300</v>
      </c>
      <c r="M18" s="700"/>
      <c r="N18" s="764">
        <f t="shared" si="7"/>
        <v>300</v>
      </c>
      <c r="O18" s="765">
        <v>0</v>
      </c>
      <c r="P18" s="766"/>
      <c r="Q18" s="766"/>
      <c r="R18" s="754">
        <f t="shared" si="8"/>
        <v>0</v>
      </c>
      <c r="S18" s="755">
        <v>300</v>
      </c>
      <c r="T18" s="700">
        <v>140</v>
      </c>
      <c r="U18" s="700">
        <f t="shared" si="9"/>
        <v>440</v>
      </c>
      <c r="V18" s="1134"/>
      <c r="W18" s="701">
        <f t="shared" si="10"/>
        <v>440</v>
      </c>
      <c r="X18" s="756"/>
      <c r="Y18" s="767"/>
      <c r="Z18" s="768"/>
      <c r="AA18" s="769"/>
    </row>
    <row r="19" spans="1:27" s="737" customFormat="1" ht="24.9" hidden="1" customHeight="1">
      <c r="A19" s="834">
        <f t="shared" si="11"/>
        <v>12</v>
      </c>
      <c r="B19" s="757" t="s">
        <v>13</v>
      </c>
      <c r="C19" s="758" t="s">
        <v>210</v>
      </c>
      <c r="D19" s="759" t="s">
        <v>14</v>
      </c>
      <c r="E19" s="770" t="s">
        <v>102</v>
      </c>
      <c r="F19" s="761">
        <v>1</v>
      </c>
      <c r="G19" s="761" t="s">
        <v>96</v>
      </c>
      <c r="H19" s="835">
        <v>2018</v>
      </c>
      <c r="I19" s="1164">
        <v>1775</v>
      </c>
      <c r="J19" s="1165"/>
      <c r="K19" s="762">
        <f t="shared" si="6"/>
        <v>1775</v>
      </c>
      <c r="L19" s="763">
        <v>300</v>
      </c>
      <c r="M19" s="700"/>
      <c r="N19" s="764">
        <f t="shared" si="7"/>
        <v>300</v>
      </c>
      <c r="O19" s="765">
        <v>300</v>
      </c>
      <c r="P19" s="766"/>
      <c r="Q19" s="766"/>
      <c r="R19" s="754">
        <f t="shared" si="8"/>
        <v>300</v>
      </c>
      <c r="S19" s="755"/>
      <c r="T19" s="700">
        <v>100</v>
      </c>
      <c r="U19" s="700">
        <f t="shared" si="9"/>
        <v>100</v>
      </c>
      <c r="V19" s="1134"/>
      <c r="W19" s="701">
        <f t="shared" si="10"/>
        <v>100</v>
      </c>
      <c r="X19" s="756"/>
      <c r="Y19" s="767"/>
      <c r="Z19" s="768"/>
      <c r="AA19" s="769"/>
    </row>
    <row r="20" spans="1:27" s="737" customFormat="1" ht="24.9" hidden="1" customHeight="1">
      <c r="A20" s="834">
        <f>A19+1</f>
        <v>13</v>
      </c>
      <c r="B20" s="757" t="s">
        <v>13</v>
      </c>
      <c r="C20" s="758" t="s">
        <v>211</v>
      </c>
      <c r="D20" s="759" t="s">
        <v>14</v>
      </c>
      <c r="E20" s="770" t="s">
        <v>104</v>
      </c>
      <c r="F20" s="761">
        <v>1</v>
      </c>
      <c r="G20" s="761" t="s">
        <v>96</v>
      </c>
      <c r="H20" s="835">
        <v>2017</v>
      </c>
      <c r="I20" s="1164">
        <v>440</v>
      </c>
      <c r="J20" s="1165"/>
      <c r="K20" s="762">
        <f t="shared" si="6"/>
        <v>440</v>
      </c>
      <c r="L20" s="763">
        <v>200</v>
      </c>
      <c r="M20" s="700"/>
      <c r="N20" s="764">
        <f t="shared" si="7"/>
        <v>200</v>
      </c>
      <c r="O20" s="765">
        <v>200</v>
      </c>
      <c r="P20" s="766"/>
      <c r="Q20" s="766"/>
      <c r="R20" s="754">
        <f t="shared" si="8"/>
        <v>200</v>
      </c>
      <c r="S20" s="755"/>
      <c r="T20" s="700">
        <v>50</v>
      </c>
      <c r="U20" s="700">
        <f t="shared" si="9"/>
        <v>50</v>
      </c>
      <c r="V20" s="1134"/>
      <c r="W20" s="701">
        <f t="shared" si="10"/>
        <v>50</v>
      </c>
      <c r="X20" s="756"/>
      <c r="Y20" s="767"/>
      <c r="Z20" s="768"/>
      <c r="AA20" s="769"/>
    </row>
    <row r="21" spans="1:27" s="737" customFormat="1" ht="24.9" hidden="1" customHeight="1">
      <c r="A21" s="834">
        <f t="shared" si="11"/>
        <v>14</v>
      </c>
      <c r="B21" s="757" t="s">
        <v>13</v>
      </c>
      <c r="C21" s="758" t="s">
        <v>212</v>
      </c>
      <c r="D21" s="759" t="s">
        <v>14</v>
      </c>
      <c r="E21" s="770" t="s">
        <v>105</v>
      </c>
      <c r="F21" s="761">
        <v>1</v>
      </c>
      <c r="G21" s="761" t="s">
        <v>96</v>
      </c>
      <c r="H21" s="835">
        <v>2017</v>
      </c>
      <c r="I21" s="1164">
        <v>600</v>
      </c>
      <c r="J21" s="1165"/>
      <c r="K21" s="762">
        <f t="shared" si="6"/>
        <v>600</v>
      </c>
      <c r="L21" s="763">
        <v>200</v>
      </c>
      <c r="M21" s="700"/>
      <c r="N21" s="764">
        <f t="shared" si="7"/>
        <v>200</v>
      </c>
      <c r="O21" s="765">
        <v>200</v>
      </c>
      <c r="P21" s="766"/>
      <c r="Q21" s="766"/>
      <c r="R21" s="754">
        <f t="shared" si="8"/>
        <v>200</v>
      </c>
      <c r="S21" s="755"/>
      <c r="T21" s="700">
        <v>100</v>
      </c>
      <c r="U21" s="700">
        <f t="shared" si="9"/>
        <v>100</v>
      </c>
      <c r="V21" s="1134"/>
      <c r="W21" s="701">
        <f t="shared" si="10"/>
        <v>100</v>
      </c>
      <c r="X21" s="756"/>
      <c r="Y21" s="767"/>
      <c r="Z21" s="768"/>
      <c r="AA21" s="769"/>
    </row>
    <row r="22" spans="1:27" s="737" customFormat="1" ht="30.75" hidden="1" customHeight="1">
      <c r="A22" s="834">
        <f t="shared" si="11"/>
        <v>15</v>
      </c>
      <c r="B22" s="757" t="s">
        <v>13</v>
      </c>
      <c r="C22" s="758" t="s">
        <v>213</v>
      </c>
      <c r="D22" s="759" t="s">
        <v>14</v>
      </c>
      <c r="E22" s="770" t="s">
        <v>106</v>
      </c>
      <c r="F22" s="761">
        <v>1</v>
      </c>
      <c r="G22" s="761" t="s">
        <v>96</v>
      </c>
      <c r="H22" s="835">
        <v>2017</v>
      </c>
      <c r="I22" s="1164">
        <v>200</v>
      </c>
      <c r="J22" s="1165"/>
      <c r="K22" s="762">
        <f t="shared" si="6"/>
        <v>200</v>
      </c>
      <c r="L22" s="763">
        <v>100</v>
      </c>
      <c r="M22" s="700"/>
      <c r="N22" s="764">
        <f t="shared" si="7"/>
        <v>100</v>
      </c>
      <c r="O22" s="765">
        <v>0</v>
      </c>
      <c r="P22" s="766"/>
      <c r="Q22" s="766"/>
      <c r="R22" s="754">
        <f t="shared" si="8"/>
        <v>0</v>
      </c>
      <c r="S22" s="755">
        <v>100</v>
      </c>
      <c r="T22" s="700">
        <v>80</v>
      </c>
      <c r="U22" s="700">
        <f t="shared" si="9"/>
        <v>180</v>
      </c>
      <c r="V22" s="1134"/>
      <c r="W22" s="701">
        <f t="shared" si="10"/>
        <v>180</v>
      </c>
      <c r="X22" s="756"/>
      <c r="Y22" s="767"/>
      <c r="Z22" s="768"/>
      <c r="AA22" s="769"/>
    </row>
    <row r="23" spans="1:27" s="737" customFormat="1" ht="30" hidden="1" customHeight="1">
      <c r="A23" s="834">
        <f t="shared" si="11"/>
        <v>16</v>
      </c>
      <c r="B23" s="757" t="s">
        <v>13</v>
      </c>
      <c r="C23" s="758" t="s">
        <v>214</v>
      </c>
      <c r="D23" s="759" t="s">
        <v>14</v>
      </c>
      <c r="E23" s="770" t="s">
        <v>325</v>
      </c>
      <c r="F23" s="761">
        <v>1</v>
      </c>
      <c r="G23" s="761" t="s">
        <v>96</v>
      </c>
      <c r="H23" s="835">
        <v>2017</v>
      </c>
      <c r="I23" s="1164">
        <v>200</v>
      </c>
      <c r="J23" s="1165"/>
      <c r="K23" s="762">
        <f t="shared" si="6"/>
        <v>200</v>
      </c>
      <c r="L23" s="763">
        <v>100</v>
      </c>
      <c r="M23" s="700"/>
      <c r="N23" s="764">
        <f t="shared" si="7"/>
        <v>100</v>
      </c>
      <c r="O23" s="765">
        <v>0</v>
      </c>
      <c r="P23" s="766"/>
      <c r="Q23" s="766"/>
      <c r="R23" s="754">
        <f t="shared" si="8"/>
        <v>0</v>
      </c>
      <c r="S23" s="755">
        <v>100</v>
      </c>
      <c r="T23" s="700">
        <v>100</v>
      </c>
      <c r="U23" s="700">
        <f t="shared" si="9"/>
        <v>200</v>
      </c>
      <c r="V23" s="1134"/>
      <c r="W23" s="701">
        <f t="shared" si="10"/>
        <v>200</v>
      </c>
      <c r="X23" s="756"/>
      <c r="Y23" s="767"/>
      <c r="Z23" s="768"/>
      <c r="AA23" s="769"/>
    </row>
    <row r="24" spans="1:27" s="737" customFormat="1" ht="30" hidden="1" customHeight="1">
      <c r="A24" s="834">
        <f t="shared" si="11"/>
        <v>17</v>
      </c>
      <c r="B24" s="757" t="s">
        <v>13</v>
      </c>
      <c r="C24" s="758" t="s">
        <v>215</v>
      </c>
      <c r="D24" s="759" t="s">
        <v>14</v>
      </c>
      <c r="E24" s="770" t="s">
        <v>492</v>
      </c>
      <c r="F24" s="761">
        <v>1</v>
      </c>
      <c r="G24" s="761" t="s">
        <v>96</v>
      </c>
      <c r="H24" s="835">
        <v>2018</v>
      </c>
      <c r="I24" s="1164">
        <v>1500</v>
      </c>
      <c r="J24" s="1165"/>
      <c r="K24" s="762">
        <f t="shared" si="6"/>
        <v>1500</v>
      </c>
      <c r="L24" s="763">
        <v>100</v>
      </c>
      <c r="M24" s="700"/>
      <c r="N24" s="764">
        <f t="shared" si="7"/>
        <v>100</v>
      </c>
      <c r="O24" s="765">
        <v>0</v>
      </c>
      <c r="P24" s="766"/>
      <c r="Q24" s="766"/>
      <c r="R24" s="754">
        <f t="shared" si="8"/>
        <v>0</v>
      </c>
      <c r="S24" s="755">
        <v>100</v>
      </c>
      <c r="T24" s="700">
        <v>100</v>
      </c>
      <c r="U24" s="700">
        <f t="shared" si="9"/>
        <v>200</v>
      </c>
      <c r="V24" s="1134"/>
      <c r="W24" s="701">
        <f t="shared" si="10"/>
        <v>200</v>
      </c>
      <c r="X24" s="756"/>
      <c r="Y24" s="767"/>
      <c r="Z24" s="768"/>
      <c r="AA24" s="769"/>
    </row>
    <row r="25" spans="1:27" s="737" customFormat="1" ht="27.75" hidden="1" customHeight="1">
      <c r="A25" s="834">
        <f t="shared" si="11"/>
        <v>18</v>
      </c>
      <c r="B25" s="757" t="s">
        <v>13</v>
      </c>
      <c r="C25" s="758" t="s">
        <v>216</v>
      </c>
      <c r="D25" s="759" t="s">
        <v>204</v>
      </c>
      <c r="E25" s="770" t="s">
        <v>107</v>
      </c>
      <c r="F25" s="761">
        <v>1</v>
      </c>
      <c r="G25" s="761" t="s">
        <v>96</v>
      </c>
      <c r="H25" s="835">
        <v>2017</v>
      </c>
      <c r="I25" s="1164">
        <v>250</v>
      </c>
      <c r="J25" s="1165"/>
      <c r="K25" s="762">
        <f t="shared" si="6"/>
        <v>250</v>
      </c>
      <c r="L25" s="763">
        <v>100</v>
      </c>
      <c r="M25" s="700"/>
      <c r="N25" s="764">
        <f t="shared" si="7"/>
        <v>100</v>
      </c>
      <c r="O25" s="765">
        <v>100</v>
      </c>
      <c r="P25" s="766"/>
      <c r="Q25" s="766"/>
      <c r="R25" s="754">
        <f t="shared" si="8"/>
        <v>100</v>
      </c>
      <c r="S25" s="755"/>
      <c r="T25" s="700">
        <v>100</v>
      </c>
      <c r="U25" s="700">
        <f>S25+T25</f>
        <v>100</v>
      </c>
      <c r="V25" s="1134"/>
      <c r="W25" s="701">
        <f t="shared" si="10"/>
        <v>100</v>
      </c>
      <c r="X25" s="756"/>
      <c r="Y25" s="767"/>
      <c r="Z25" s="768"/>
      <c r="AA25" s="769"/>
    </row>
    <row r="26" spans="1:27" s="737" customFormat="1" ht="29.25" hidden="1" customHeight="1">
      <c r="A26" s="834">
        <f t="shared" si="11"/>
        <v>19</v>
      </c>
      <c r="B26" s="757" t="s">
        <v>13</v>
      </c>
      <c r="C26" s="758" t="s">
        <v>217</v>
      </c>
      <c r="D26" s="759" t="s">
        <v>14</v>
      </c>
      <c r="E26" s="770" t="s">
        <v>174</v>
      </c>
      <c r="F26" s="761">
        <v>1</v>
      </c>
      <c r="G26" s="761" t="s">
        <v>96</v>
      </c>
      <c r="H26" s="835">
        <v>2017</v>
      </c>
      <c r="I26" s="1164">
        <v>300</v>
      </c>
      <c r="J26" s="1165"/>
      <c r="K26" s="762">
        <f t="shared" si="6"/>
        <v>300</v>
      </c>
      <c r="L26" s="763">
        <v>150</v>
      </c>
      <c r="M26" s="700"/>
      <c r="N26" s="764">
        <f t="shared" si="7"/>
        <v>150</v>
      </c>
      <c r="O26" s="765">
        <v>150</v>
      </c>
      <c r="P26" s="766"/>
      <c r="Q26" s="766"/>
      <c r="R26" s="754">
        <f t="shared" si="8"/>
        <v>150</v>
      </c>
      <c r="S26" s="755"/>
      <c r="T26" s="700">
        <v>150</v>
      </c>
      <c r="U26" s="700">
        <f t="shared" si="9"/>
        <v>150</v>
      </c>
      <c r="V26" s="1134"/>
      <c r="W26" s="701">
        <f t="shared" si="10"/>
        <v>150</v>
      </c>
      <c r="X26" s="756"/>
      <c r="Y26" s="767"/>
      <c r="Z26" s="768"/>
      <c r="AA26" s="769"/>
    </row>
    <row r="27" spans="1:27" s="737" customFormat="1" ht="39.6" hidden="1">
      <c r="A27" s="834">
        <f t="shared" si="11"/>
        <v>20</v>
      </c>
      <c r="B27" s="757" t="s">
        <v>13</v>
      </c>
      <c r="C27" s="758" t="s">
        <v>218</v>
      </c>
      <c r="D27" s="759" t="s">
        <v>14</v>
      </c>
      <c r="E27" s="760" t="s">
        <v>108</v>
      </c>
      <c r="F27" s="761">
        <v>1</v>
      </c>
      <c r="G27" s="761" t="s">
        <v>96</v>
      </c>
      <c r="H27" s="835">
        <v>2018</v>
      </c>
      <c r="I27" s="1164">
        <v>800</v>
      </c>
      <c r="J27" s="1165"/>
      <c r="K27" s="762">
        <f t="shared" si="6"/>
        <v>800</v>
      </c>
      <c r="L27" s="763">
        <v>100</v>
      </c>
      <c r="M27" s="700"/>
      <c r="N27" s="764">
        <f t="shared" si="7"/>
        <v>100</v>
      </c>
      <c r="O27" s="765">
        <v>0</v>
      </c>
      <c r="P27" s="766"/>
      <c r="Q27" s="766"/>
      <c r="R27" s="754">
        <f t="shared" si="8"/>
        <v>0</v>
      </c>
      <c r="S27" s="755">
        <v>100</v>
      </c>
      <c r="T27" s="700">
        <v>80</v>
      </c>
      <c r="U27" s="700">
        <f t="shared" si="9"/>
        <v>180</v>
      </c>
      <c r="V27" s="1134"/>
      <c r="W27" s="701">
        <f t="shared" si="10"/>
        <v>180</v>
      </c>
      <c r="X27" s="756"/>
      <c r="Y27" s="767"/>
      <c r="Z27" s="768"/>
      <c r="AA27" s="769"/>
    </row>
    <row r="28" spans="1:27" s="790" customFormat="1" ht="39.6" hidden="1">
      <c r="A28" s="836">
        <f>A27+1</f>
        <v>21</v>
      </c>
      <c r="B28" s="776" t="s">
        <v>13</v>
      </c>
      <c r="C28" s="780" t="s">
        <v>219</v>
      </c>
      <c r="D28" s="778" t="s">
        <v>14</v>
      </c>
      <c r="E28" s="771" t="s">
        <v>237</v>
      </c>
      <c r="F28" s="781">
        <v>1</v>
      </c>
      <c r="G28" s="761" t="s">
        <v>96</v>
      </c>
      <c r="H28" s="835">
        <v>2017</v>
      </c>
      <c r="I28" s="1166">
        <v>200</v>
      </c>
      <c r="J28" s="1167"/>
      <c r="K28" s="784">
        <f t="shared" si="6"/>
        <v>200</v>
      </c>
      <c r="L28" s="708">
        <v>100</v>
      </c>
      <c r="M28" s="723"/>
      <c r="N28" s="710">
        <f t="shared" si="7"/>
        <v>100</v>
      </c>
      <c r="O28" s="785">
        <v>100</v>
      </c>
      <c r="P28" s="786"/>
      <c r="Q28" s="786"/>
      <c r="R28" s="709">
        <f t="shared" si="8"/>
        <v>100</v>
      </c>
      <c r="S28" s="722"/>
      <c r="T28" s="723">
        <v>80</v>
      </c>
      <c r="U28" s="723">
        <f t="shared" si="9"/>
        <v>80</v>
      </c>
      <c r="V28" s="1135"/>
      <c r="W28" s="709">
        <f t="shared" si="10"/>
        <v>80</v>
      </c>
      <c r="X28" s="724"/>
      <c r="Y28" s="787"/>
      <c r="Z28" s="788"/>
      <c r="AA28" s="789"/>
    </row>
    <row r="29" spans="1:27" s="803" customFormat="1" ht="39.6" hidden="1">
      <c r="A29" s="837">
        <f t="shared" si="11"/>
        <v>22</v>
      </c>
      <c r="B29" s="791" t="s">
        <v>13</v>
      </c>
      <c r="C29" s="792" t="s">
        <v>220</v>
      </c>
      <c r="D29" s="793" t="s">
        <v>14</v>
      </c>
      <c r="E29" s="794" t="s">
        <v>111</v>
      </c>
      <c r="F29" s="795">
        <v>1</v>
      </c>
      <c r="G29" s="761" t="s">
        <v>96</v>
      </c>
      <c r="H29" s="835">
        <v>2017</v>
      </c>
      <c r="I29" s="1168">
        <v>100</v>
      </c>
      <c r="J29" s="1169"/>
      <c r="K29" s="796">
        <f t="shared" si="6"/>
        <v>100</v>
      </c>
      <c r="L29" s="763"/>
      <c r="M29" s="797"/>
      <c r="N29" s="764">
        <f t="shared" si="7"/>
        <v>0</v>
      </c>
      <c r="O29" s="798"/>
      <c r="P29" s="799"/>
      <c r="Q29" s="799"/>
      <c r="R29" s="754">
        <f t="shared" si="8"/>
        <v>0</v>
      </c>
      <c r="S29" s="755">
        <v>0</v>
      </c>
      <c r="T29" s="797">
        <v>80</v>
      </c>
      <c r="U29" s="797">
        <f t="shared" si="9"/>
        <v>80</v>
      </c>
      <c r="V29" s="1136"/>
      <c r="W29" s="754">
        <f t="shared" si="10"/>
        <v>80</v>
      </c>
      <c r="X29" s="756"/>
      <c r="Y29" s="800"/>
      <c r="Z29" s="801"/>
      <c r="AA29" s="802"/>
    </row>
    <row r="30" spans="1:27" s="737" customFormat="1" ht="39.6" hidden="1">
      <c r="A30" s="834">
        <f>A29+1</f>
        <v>23</v>
      </c>
      <c r="B30" s="757" t="s">
        <v>13</v>
      </c>
      <c r="C30" s="758" t="s">
        <v>221</v>
      </c>
      <c r="D30" s="759" t="s">
        <v>14</v>
      </c>
      <c r="E30" s="770" t="s">
        <v>493</v>
      </c>
      <c r="F30" s="761">
        <v>1</v>
      </c>
      <c r="G30" s="761" t="s">
        <v>96</v>
      </c>
      <c r="H30" s="835">
        <v>2018</v>
      </c>
      <c r="I30" s="1164">
        <v>1000</v>
      </c>
      <c r="J30" s="1165"/>
      <c r="K30" s="762">
        <f t="shared" si="6"/>
        <v>1000</v>
      </c>
      <c r="L30" s="763">
        <v>200</v>
      </c>
      <c r="M30" s="700"/>
      <c r="N30" s="764">
        <f t="shared" si="7"/>
        <v>200</v>
      </c>
      <c r="O30" s="765">
        <v>200</v>
      </c>
      <c r="P30" s="766"/>
      <c r="Q30" s="766"/>
      <c r="R30" s="754">
        <f t="shared" si="8"/>
        <v>200</v>
      </c>
      <c r="S30" s="755"/>
      <c r="T30" s="700">
        <v>150</v>
      </c>
      <c r="U30" s="700">
        <f t="shared" si="9"/>
        <v>150</v>
      </c>
      <c r="V30" s="1134"/>
      <c r="W30" s="701">
        <f t="shared" si="10"/>
        <v>150</v>
      </c>
      <c r="X30" s="756"/>
      <c r="Y30" s="767"/>
      <c r="Z30" s="768"/>
      <c r="AA30" s="769"/>
    </row>
    <row r="31" spans="1:27" s="737" customFormat="1" ht="19.8" hidden="1">
      <c r="A31" s="834">
        <f t="shared" si="11"/>
        <v>24</v>
      </c>
      <c r="B31" s="757" t="s">
        <v>13</v>
      </c>
      <c r="C31" s="758" t="s">
        <v>222</v>
      </c>
      <c r="D31" s="759" t="s">
        <v>14</v>
      </c>
      <c r="E31" s="770" t="s">
        <v>112</v>
      </c>
      <c r="F31" s="761">
        <v>1</v>
      </c>
      <c r="G31" s="761" t="s">
        <v>96</v>
      </c>
      <c r="H31" s="835">
        <v>2018</v>
      </c>
      <c r="I31" s="1164">
        <v>800</v>
      </c>
      <c r="J31" s="1165"/>
      <c r="K31" s="762">
        <f t="shared" si="6"/>
        <v>800</v>
      </c>
      <c r="L31" s="763">
        <v>100</v>
      </c>
      <c r="M31" s="700"/>
      <c r="N31" s="764">
        <f t="shared" si="7"/>
        <v>100</v>
      </c>
      <c r="O31" s="765">
        <v>100</v>
      </c>
      <c r="P31" s="766"/>
      <c r="Q31" s="766"/>
      <c r="R31" s="754">
        <f t="shared" si="8"/>
        <v>100</v>
      </c>
      <c r="S31" s="755"/>
      <c r="T31" s="700">
        <v>100</v>
      </c>
      <c r="U31" s="700">
        <f t="shared" si="9"/>
        <v>100</v>
      </c>
      <c r="V31" s="1134"/>
      <c r="W31" s="701">
        <f t="shared" si="10"/>
        <v>100</v>
      </c>
      <c r="X31" s="756"/>
      <c r="Y31" s="767"/>
      <c r="Z31" s="768"/>
      <c r="AA31" s="769"/>
    </row>
    <row r="32" spans="1:27" s="737" customFormat="1" ht="19.8" hidden="1">
      <c r="A32" s="834">
        <f t="shared" si="11"/>
        <v>25</v>
      </c>
      <c r="B32" s="757" t="s">
        <v>13</v>
      </c>
      <c r="C32" s="758" t="s">
        <v>223</v>
      </c>
      <c r="D32" s="759" t="s">
        <v>14</v>
      </c>
      <c r="E32" s="770" t="s">
        <v>113</v>
      </c>
      <c r="F32" s="761">
        <v>1</v>
      </c>
      <c r="G32" s="761" t="s">
        <v>96</v>
      </c>
      <c r="H32" s="835">
        <v>2017</v>
      </c>
      <c r="I32" s="1164">
        <v>950</v>
      </c>
      <c r="J32" s="1165"/>
      <c r="K32" s="762">
        <f t="shared" si="6"/>
        <v>950</v>
      </c>
      <c r="L32" s="763">
        <v>400</v>
      </c>
      <c r="M32" s="700"/>
      <c r="N32" s="764">
        <f t="shared" si="7"/>
        <v>400</v>
      </c>
      <c r="O32" s="765">
        <v>400</v>
      </c>
      <c r="P32" s="766"/>
      <c r="Q32" s="766"/>
      <c r="R32" s="754">
        <f t="shared" si="8"/>
        <v>400</v>
      </c>
      <c r="S32" s="755"/>
      <c r="T32" s="700">
        <v>250</v>
      </c>
      <c r="U32" s="700">
        <f t="shared" si="9"/>
        <v>250</v>
      </c>
      <c r="V32" s="1134"/>
      <c r="W32" s="701">
        <f t="shared" si="10"/>
        <v>250</v>
      </c>
      <c r="X32" s="756"/>
      <c r="Y32" s="767"/>
      <c r="Z32" s="768"/>
      <c r="AA32" s="769"/>
    </row>
    <row r="33" spans="1:27" s="737" customFormat="1" ht="40.5" hidden="1" customHeight="1">
      <c r="A33" s="834">
        <f t="shared" si="11"/>
        <v>26</v>
      </c>
      <c r="B33" s="757" t="s">
        <v>13</v>
      </c>
      <c r="C33" s="758" t="s">
        <v>224</v>
      </c>
      <c r="D33" s="759" t="s">
        <v>14</v>
      </c>
      <c r="E33" s="770" t="s">
        <v>494</v>
      </c>
      <c r="F33" s="761">
        <v>1</v>
      </c>
      <c r="G33" s="761" t="s">
        <v>96</v>
      </c>
      <c r="H33" s="835">
        <v>2018</v>
      </c>
      <c r="I33" s="1164">
        <v>1000</v>
      </c>
      <c r="J33" s="1165"/>
      <c r="K33" s="762">
        <f t="shared" si="6"/>
        <v>1000</v>
      </c>
      <c r="L33" s="763">
        <v>84</v>
      </c>
      <c r="M33" s="700"/>
      <c r="N33" s="764">
        <f t="shared" si="7"/>
        <v>84</v>
      </c>
      <c r="O33" s="765">
        <v>84</v>
      </c>
      <c r="P33" s="766"/>
      <c r="Q33" s="766"/>
      <c r="R33" s="754">
        <f t="shared" si="8"/>
        <v>84</v>
      </c>
      <c r="S33" s="755"/>
      <c r="T33" s="700">
        <v>80</v>
      </c>
      <c r="U33" s="700">
        <f t="shared" si="9"/>
        <v>80</v>
      </c>
      <c r="V33" s="1134"/>
      <c r="W33" s="701">
        <f t="shared" si="10"/>
        <v>80</v>
      </c>
      <c r="X33" s="756"/>
      <c r="Y33" s="767"/>
      <c r="Z33" s="768"/>
      <c r="AA33" s="769"/>
    </row>
    <row r="34" spans="1:27" s="737" customFormat="1" ht="25.5" hidden="1" customHeight="1">
      <c r="A34" s="834">
        <f t="shared" si="11"/>
        <v>27</v>
      </c>
      <c r="B34" s="757" t="s">
        <v>13</v>
      </c>
      <c r="C34" s="758" t="s">
        <v>225</v>
      </c>
      <c r="D34" s="759" t="s">
        <v>204</v>
      </c>
      <c r="E34" s="770" t="s">
        <v>495</v>
      </c>
      <c r="F34" s="761">
        <v>1</v>
      </c>
      <c r="G34" s="761" t="s">
        <v>96</v>
      </c>
      <c r="H34" s="835">
        <v>2018</v>
      </c>
      <c r="I34" s="1164">
        <v>1000</v>
      </c>
      <c r="J34" s="1165"/>
      <c r="K34" s="762">
        <f t="shared" si="6"/>
        <v>1000</v>
      </c>
      <c r="L34" s="763">
        <v>100</v>
      </c>
      <c r="M34" s="700"/>
      <c r="N34" s="764">
        <f t="shared" si="7"/>
        <v>100</v>
      </c>
      <c r="O34" s="765">
        <v>100</v>
      </c>
      <c r="P34" s="766"/>
      <c r="Q34" s="766"/>
      <c r="R34" s="754">
        <f t="shared" si="8"/>
        <v>100</v>
      </c>
      <c r="S34" s="755"/>
      <c r="T34" s="700">
        <v>100</v>
      </c>
      <c r="U34" s="700">
        <f t="shared" si="9"/>
        <v>100</v>
      </c>
      <c r="V34" s="1134"/>
      <c r="W34" s="701">
        <f t="shared" si="10"/>
        <v>100</v>
      </c>
      <c r="X34" s="756"/>
      <c r="Y34" s="767"/>
      <c r="Z34" s="768"/>
      <c r="AA34" s="769"/>
    </row>
    <row r="35" spans="1:27" s="737" customFormat="1" ht="25.5" hidden="1" customHeight="1">
      <c r="A35" s="834">
        <f t="shared" si="11"/>
        <v>28</v>
      </c>
      <c r="B35" s="757" t="s">
        <v>13</v>
      </c>
      <c r="C35" s="758" t="s">
        <v>226</v>
      </c>
      <c r="D35" s="759" t="s">
        <v>14</v>
      </c>
      <c r="E35" s="770" t="s">
        <v>496</v>
      </c>
      <c r="F35" s="761">
        <v>1</v>
      </c>
      <c r="G35" s="761" t="s">
        <v>96</v>
      </c>
      <c r="H35" s="835">
        <v>2018</v>
      </c>
      <c r="I35" s="1164">
        <v>1250</v>
      </c>
      <c r="J35" s="1165"/>
      <c r="K35" s="762">
        <f t="shared" si="6"/>
        <v>1250</v>
      </c>
      <c r="L35" s="763">
        <v>100</v>
      </c>
      <c r="M35" s="700"/>
      <c r="N35" s="764">
        <f t="shared" si="7"/>
        <v>100</v>
      </c>
      <c r="O35" s="765">
        <v>100</v>
      </c>
      <c r="P35" s="766"/>
      <c r="Q35" s="766"/>
      <c r="R35" s="754">
        <f t="shared" si="8"/>
        <v>100</v>
      </c>
      <c r="S35" s="755"/>
      <c r="T35" s="700">
        <v>100</v>
      </c>
      <c r="U35" s="700">
        <f t="shared" si="9"/>
        <v>100</v>
      </c>
      <c r="V35" s="1134"/>
      <c r="W35" s="701">
        <f t="shared" si="10"/>
        <v>100</v>
      </c>
      <c r="X35" s="756"/>
      <c r="Y35" s="767"/>
      <c r="Z35" s="768"/>
      <c r="AA35" s="769"/>
    </row>
    <row r="36" spans="1:27" s="737" customFormat="1" ht="27.75" hidden="1" customHeight="1">
      <c r="A36" s="834">
        <f t="shared" si="11"/>
        <v>29</v>
      </c>
      <c r="B36" s="757" t="s">
        <v>13</v>
      </c>
      <c r="C36" s="758" t="s">
        <v>227</v>
      </c>
      <c r="D36" s="759" t="s">
        <v>14</v>
      </c>
      <c r="E36" s="770" t="s">
        <v>497</v>
      </c>
      <c r="F36" s="761">
        <v>1</v>
      </c>
      <c r="G36" s="761" t="s">
        <v>96</v>
      </c>
      <c r="H36" s="835">
        <v>2017</v>
      </c>
      <c r="I36" s="1164">
        <v>620</v>
      </c>
      <c r="J36" s="1165"/>
      <c r="K36" s="762">
        <f t="shared" si="6"/>
        <v>620</v>
      </c>
      <c r="L36" s="763">
        <v>100</v>
      </c>
      <c r="M36" s="700"/>
      <c r="N36" s="703">
        <f t="shared" si="7"/>
        <v>100</v>
      </c>
      <c r="O36" s="765">
        <v>100</v>
      </c>
      <c r="P36" s="766"/>
      <c r="Q36" s="766"/>
      <c r="R36" s="754">
        <f t="shared" si="8"/>
        <v>100</v>
      </c>
      <c r="S36" s="755"/>
      <c r="T36" s="700">
        <v>77.16</v>
      </c>
      <c r="U36" s="700">
        <f t="shared" si="9"/>
        <v>77.16</v>
      </c>
      <c r="V36" s="1134"/>
      <c r="W36" s="701">
        <f t="shared" si="10"/>
        <v>77.16</v>
      </c>
      <c r="X36" s="756"/>
      <c r="Y36" s="767"/>
      <c r="Z36" s="768"/>
      <c r="AA36" s="769"/>
    </row>
    <row r="37" spans="1:27" s="737" customFormat="1" ht="29.25" hidden="1" customHeight="1">
      <c r="A37" s="834">
        <f t="shared" si="11"/>
        <v>30</v>
      </c>
      <c r="B37" s="757" t="s">
        <v>13</v>
      </c>
      <c r="C37" s="758" t="s">
        <v>228</v>
      </c>
      <c r="D37" s="759" t="s">
        <v>14</v>
      </c>
      <c r="E37" s="770" t="s">
        <v>175</v>
      </c>
      <c r="F37" s="761">
        <v>1</v>
      </c>
      <c r="G37" s="761" t="s">
        <v>96</v>
      </c>
      <c r="H37" s="835">
        <v>2017</v>
      </c>
      <c r="I37" s="1164">
        <v>500</v>
      </c>
      <c r="J37" s="1165"/>
      <c r="K37" s="762">
        <f t="shared" si="6"/>
        <v>500</v>
      </c>
      <c r="L37" s="702">
        <v>100</v>
      </c>
      <c r="M37" s="700"/>
      <c r="N37" s="703">
        <f t="shared" si="7"/>
        <v>100</v>
      </c>
      <c r="O37" s="765">
        <v>70</v>
      </c>
      <c r="P37" s="766"/>
      <c r="Q37" s="766"/>
      <c r="R37" s="754">
        <f t="shared" si="8"/>
        <v>70</v>
      </c>
      <c r="S37" s="755">
        <v>30</v>
      </c>
      <c r="T37" s="700">
        <v>100</v>
      </c>
      <c r="U37" s="700">
        <f t="shared" si="9"/>
        <v>130</v>
      </c>
      <c r="V37" s="1134"/>
      <c r="W37" s="701">
        <f t="shared" si="10"/>
        <v>130</v>
      </c>
      <c r="X37" s="756"/>
      <c r="Y37" s="767"/>
      <c r="Z37" s="768"/>
      <c r="AA37" s="769"/>
    </row>
    <row r="38" spans="1:27" s="737" customFormat="1" ht="28.5" hidden="1" customHeight="1">
      <c r="A38" s="834">
        <f t="shared" si="11"/>
        <v>31</v>
      </c>
      <c r="B38" s="757" t="s">
        <v>13</v>
      </c>
      <c r="C38" s="758" t="s">
        <v>229</v>
      </c>
      <c r="D38" s="759" t="s">
        <v>14</v>
      </c>
      <c r="E38" s="770" t="s">
        <v>176</v>
      </c>
      <c r="F38" s="761">
        <v>1</v>
      </c>
      <c r="G38" s="761" t="s">
        <v>96</v>
      </c>
      <c r="H38" s="835">
        <v>2018</v>
      </c>
      <c r="I38" s="1164">
        <v>2000</v>
      </c>
      <c r="J38" s="1165"/>
      <c r="K38" s="762">
        <f t="shared" si="6"/>
        <v>2000</v>
      </c>
      <c r="L38" s="702">
        <v>100</v>
      </c>
      <c r="M38" s="700"/>
      <c r="N38" s="703">
        <f t="shared" si="7"/>
        <v>100</v>
      </c>
      <c r="O38" s="765">
        <v>0</v>
      </c>
      <c r="P38" s="766"/>
      <c r="Q38" s="766"/>
      <c r="R38" s="754">
        <f t="shared" si="8"/>
        <v>0</v>
      </c>
      <c r="S38" s="755">
        <v>100</v>
      </c>
      <c r="T38" s="700">
        <v>100</v>
      </c>
      <c r="U38" s="700">
        <f t="shared" si="9"/>
        <v>200</v>
      </c>
      <c r="V38" s="1134"/>
      <c r="W38" s="701">
        <f t="shared" si="10"/>
        <v>200</v>
      </c>
      <c r="X38" s="756"/>
      <c r="Y38" s="804"/>
      <c r="Z38" s="768"/>
      <c r="AA38" s="769"/>
    </row>
    <row r="39" spans="1:27" s="790" customFormat="1" ht="59.4" hidden="1">
      <c r="A39" s="836">
        <f>A38+1</f>
        <v>32</v>
      </c>
      <c r="B39" s="776" t="s">
        <v>13</v>
      </c>
      <c r="C39" s="780" t="s">
        <v>498</v>
      </c>
      <c r="D39" s="778" t="s">
        <v>12</v>
      </c>
      <c r="E39" s="771" t="s">
        <v>512</v>
      </c>
      <c r="F39" s="781">
        <v>1</v>
      </c>
      <c r="G39" s="781">
        <v>2017</v>
      </c>
      <c r="H39" s="838">
        <v>2020</v>
      </c>
      <c r="I39" s="1166">
        <v>11730</v>
      </c>
      <c r="J39" s="1167"/>
      <c r="K39" s="784">
        <f t="shared" ref="K39:K42" si="12">I39+J39</f>
        <v>11730</v>
      </c>
      <c r="L39" s="708">
        <v>0</v>
      </c>
      <c r="M39" s="723"/>
      <c r="N39" s="710">
        <f t="shared" ref="N39:N42" si="13">L39+M39</f>
        <v>0</v>
      </c>
      <c r="O39" s="785">
        <v>0</v>
      </c>
      <c r="P39" s="786"/>
      <c r="Q39" s="786"/>
      <c r="R39" s="709">
        <f t="shared" ref="R39:R42" si="14">O39+P39</f>
        <v>0</v>
      </c>
      <c r="S39" s="722"/>
      <c r="T39" s="723">
        <v>1000</v>
      </c>
      <c r="U39" s="723">
        <f t="shared" ref="U39:U42" si="15">S39+T39</f>
        <v>1000</v>
      </c>
      <c r="V39" s="1135"/>
      <c r="W39" s="709">
        <f t="shared" ref="W39:W42" si="16">U39+V39</f>
        <v>1000</v>
      </c>
      <c r="X39" s="724"/>
      <c r="Y39" s="787"/>
      <c r="Z39" s="788"/>
      <c r="AA39" s="789"/>
    </row>
    <row r="40" spans="1:27" s="737" customFormat="1" ht="24.9" hidden="1" customHeight="1">
      <c r="A40" s="834">
        <f t="shared" ref="A40:A41" si="17">A39+1</f>
        <v>33</v>
      </c>
      <c r="B40" s="757" t="s">
        <v>13</v>
      </c>
      <c r="C40" s="758" t="s">
        <v>499</v>
      </c>
      <c r="D40" s="759" t="s">
        <v>14</v>
      </c>
      <c r="E40" s="770" t="s">
        <v>103</v>
      </c>
      <c r="F40" s="761">
        <v>1</v>
      </c>
      <c r="G40" s="781">
        <v>2017</v>
      </c>
      <c r="H40" s="838">
        <v>2020</v>
      </c>
      <c r="I40" s="1164">
        <v>2500</v>
      </c>
      <c r="J40" s="1165"/>
      <c r="K40" s="762">
        <f t="shared" si="12"/>
        <v>2500</v>
      </c>
      <c r="L40" s="763">
        <v>0</v>
      </c>
      <c r="M40" s="700"/>
      <c r="N40" s="764">
        <f t="shared" si="13"/>
        <v>0</v>
      </c>
      <c r="O40" s="765">
        <v>0</v>
      </c>
      <c r="P40" s="766"/>
      <c r="Q40" s="766"/>
      <c r="R40" s="754">
        <f t="shared" si="14"/>
        <v>0</v>
      </c>
      <c r="S40" s="755"/>
      <c r="T40" s="700">
        <v>100</v>
      </c>
      <c r="U40" s="700">
        <f t="shared" si="15"/>
        <v>100</v>
      </c>
      <c r="V40" s="1134"/>
      <c r="W40" s="701">
        <f t="shared" si="16"/>
        <v>100</v>
      </c>
      <c r="X40" s="756"/>
      <c r="Y40" s="767"/>
      <c r="Z40" s="768"/>
      <c r="AA40" s="769"/>
    </row>
    <row r="41" spans="1:27" s="737" customFormat="1" ht="29.25" hidden="1" customHeight="1">
      <c r="A41" s="834">
        <f t="shared" si="17"/>
        <v>34</v>
      </c>
      <c r="B41" s="757" t="s">
        <v>13</v>
      </c>
      <c r="C41" s="758" t="s">
        <v>500</v>
      </c>
      <c r="D41" s="759" t="s">
        <v>14</v>
      </c>
      <c r="E41" s="770" t="s">
        <v>121</v>
      </c>
      <c r="F41" s="761">
        <v>1</v>
      </c>
      <c r="G41" s="781">
        <v>2017</v>
      </c>
      <c r="H41" s="838">
        <v>2020</v>
      </c>
      <c r="I41" s="1164">
        <v>1900</v>
      </c>
      <c r="J41" s="1165"/>
      <c r="K41" s="762">
        <f t="shared" si="12"/>
        <v>1900</v>
      </c>
      <c r="L41" s="763">
        <v>0</v>
      </c>
      <c r="M41" s="700"/>
      <c r="N41" s="764">
        <f t="shared" si="13"/>
        <v>0</v>
      </c>
      <c r="O41" s="765">
        <v>0</v>
      </c>
      <c r="P41" s="766"/>
      <c r="Q41" s="766"/>
      <c r="R41" s="754">
        <f t="shared" si="14"/>
        <v>0</v>
      </c>
      <c r="S41" s="755"/>
      <c r="T41" s="700">
        <v>50</v>
      </c>
      <c r="U41" s="700">
        <f t="shared" si="15"/>
        <v>50</v>
      </c>
      <c r="V41" s="1134"/>
      <c r="W41" s="701">
        <f t="shared" si="16"/>
        <v>50</v>
      </c>
      <c r="X41" s="756"/>
      <c r="Y41" s="767"/>
      <c r="Z41" s="768"/>
      <c r="AA41" s="769"/>
    </row>
    <row r="42" spans="1:27" s="737" customFormat="1" ht="25.5" hidden="1" customHeight="1">
      <c r="A42" s="834">
        <f>A41+1</f>
        <v>35</v>
      </c>
      <c r="B42" s="757" t="s">
        <v>13</v>
      </c>
      <c r="C42" s="758" t="s">
        <v>501</v>
      </c>
      <c r="D42" s="759" t="s">
        <v>204</v>
      </c>
      <c r="E42" s="770" t="s">
        <v>109</v>
      </c>
      <c r="F42" s="761">
        <v>1</v>
      </c>
      <c r="G42" s="781">
        <v>2017</v>
      </c>
      <c r="H42" s="838">
        <v>2020</v>
      </c>
      <c r="I42" s="1164">
        <v>1400</v>
      </c>
      <c r="J42" s="1165"/>
      <c r="K42" s="762">
        <f t="shared" si="12"/>
        <v>1400</v>
      </c>
      <c r="L42" s="763"/>
      <c r="M42" s="700"/>
      <c r="N42" s="764">
        <f t="shared" si="13"/>
        <v>0</v>
      </c>
      <c r="O42" s="765"/>
      <c r="P42" s="766"/>
      <c r="Q42" s="766"/>
      <c r="R42" s="754">
        <f t="shared" si="14"/>
        <v>0</v>
      </c>
      <c r="S42" s="755">
        <v>0</v>
      </c>
      <c r="T42" s="700">
        <v>50</v>
      </c>
      <c r="U42" s="700">
        <f t="shared" si="15"/>
        <v>50</v>
      </c>
      <c r="V42" s="1134"/>
      <c r="W42" s="701">
        <f t="shared" si="16"/>
        <v>50</v>
      </c>
      <c r="X42" s="756"/>
      <c r="Y42" s="767"/>
      <c r="Z42" s="768"/>
      <c r="AA42" s="769"/>
    </row>
    <row r="43" spans="1:27" s="737" customFormat="1" ht="29.25" hidden="1" customHeight="1">
      <c r="A43" s="834">
        <f>A42+1</f>
        <v>36</v>
      </c>
      <c r="B43" s="757" t="s">
        <v>13</v>
      </c>
      <c r="C43" s="758" t="s">
        <v>15</v>
      </c>
      <c r="D43" s="759" t="s">
        <v>6</v>
      </c>
      <c r="E43" s="805" t="s">
        <v>47</v>
      </c>
      <c r="F43" s="761">
        <v>1</v>
      </c>
      <c r="G43" s="761" t="s">
        <v>503</v>
      </c>
      <c r="H43" s="835">
        <v>2020</v>
      </c>
      <c r="I43" s="1078">
        <v>38000</v>
      </c>
      <c r="J43" s="1170"/>
      <c r="K43" s="762">
        <f>I43+J43</f>
        <v>38000</v>
      </c>
      <c r="L43" s="702">
        <v>38000</v>
      </c>
      <c r="M43" s="797"/>
      <c r="N43" s="703">
        <f>L43+M43</f>
        <v>38000</v>
      </c>
      <c r="O43" s="806">
        <v>18184</v>
      </c>
      <c r="P43" s="807"/>
      <c r="Q43" s="807"/>
      <c r="R43" s="754">
        <f>O43+P43</f>
        <v>18184</v>
      </c>
      <c r="S43" s="755">
        <v>1700</v>
      </c>
      <c r="T43" s="700">
        <v>2400</v>
      </c>
      <c r="U43" s="700">
        <f>S43+T43</f>
        <v>4100</v>
      </c>
      <c r="V43" s="1136"/>
      <c r="W43" s="701">
        <f>U43+V43</f>
        <v>4100</v>
      </c>
      <c r="X43" s="808"/>
      <c r="Y43" s="767"/>
      <c r="Z43" s="768"/>
      <c r="AA43" s="769"/>
    </row>
    <row r="44" spans="1:27" s="737" customFormat="1" ht="20.399999999999999" thickBot="1">
      <c r="A44" s="839"/>
      <c r="B44" s="809"/>
      <c r="C44" s="810"/>
      <c r="D44" s="811"/>
      <c r="E44" s="812"/>
      <c r="F44" s="813"/>
      <c r="G44" s="814"/>
      <c r="H44" s="815"/>
      <c r="I44" s="1171"/>
      <c r="J44" s="1172"/>
      <c r="K44" s="818"/>
      <c r="L44" s="819"/>
      <c r="M44" s="727"/>
      <c r="N44" s="820"/>
      <c r="O44" s="816"/>
      <c r="P44" s="817"/>
      <c r="Q44" s="817"/>
      <c r="R44" s="821"/>
      <c r="S44" s="822"/>
      <c r="T44" s="727"/>
      <c r="U44" s="727"/>
      <c r="V44" s="1137"/>
      <c r="W44" s="728"/>
      <c r="X44" s="823"/>
      <c r="Y44" s="824"/>
      <c r="Z44" s="825"/>
      <c r="AA44" s="769"/>
    </row>
    <row r="45" spans="1:27" s="737" customFormat="1" ht="24" customHeight="1" thickTop="1">
      <c r="A45" s="840"/>
      <c r="B45" s="840"/>
      <c r="C45" s="840"/>
      <c r="D45" s="840"/>
      <c r="E45" s="841"/>
      <c r="F45" s="842"/>
      <c r="G45" s="843"/>
      <c r="H45" s="843"/>
      <c r="I45" s="1173"/>
      <c r="J45" s="1173"/>
      <c r="K45" s="844"/>
      <c r="L45" s="845"/>
      <c r="M45" s="845"/>
      <c r="N45" s="845"/>
      <c r="O45" s="844"/>
      <c r="P45" s="844"/>
      <c r="Q45" s="844"/>
      <c r="R45" s="846"/>
      <c r="S45" s="846"/>
      <c r="T45" s="845"/>
      <c r="U45" s="845"/>
      <c r="V45" s="1138">
        <f>SUM(V8:V44)</f>
        <v>88567</v>
      </c>
      <c r="W45" s="845"/>
      <c r="X45" s="828"/>
      <c r="Y45" s="847"/>
      <c r="Z45" s="825"/>
      <c r="AA45" s="769"/>
    </row>
    <row r="46" spans="1:27" s="848" customFormat="1" ht="33" customHeight="1">
      <c r="B46" s="849"/>
      <c r="C46" s="849"/>
      <c r="D46" s="849"/>
      <c r="G46" s="850"/>
      <c r="H46" s="850"/>
      <c r="I46" s="1174"/>
      <c r="J46" s="1174"/>
      <c r="K46" s="851"/>
      <c r="S46" s="852"/>
      <c r="T46" s="609"/>
      <c r="U46" s="677" t="s">
        <v>425</v>
      </c>
      <c r="V46" s="1181"/>
      <c r="W46" s="658"/>
      <c r="X46" s="658"/>
      <c r="Y46" s="609"/>
    </row>
    <row r="47" spans="1:27" s="854" customFormat="1" ht="12" customHeight="1">
      <c r="A47" s="853"/>
      <c r="I47" s="1175"/>
      <c r="J47" s="1175"/>
      <c r="S47" s="852"/>
      <c r="T47" s="609"/>
      <c r="U47" s="677"/>
      <c r="V47" s="1181"/>
      <c r="W47" s="658"/>
      <c r="X47" s="658"/>
      <c r="Y47" s="609"/>
    </row>
    <row r="48" spans="1:27" s="856" customFormat="1" ht="27.75" customHeight="1">
      <c r="A48" s="855"/>
      <c r="I48" s="1176"/>
      <c r="J48" s="1176"/>
      <c r="S48" s="857"/>
      <c r="T48" s="609"/>
      <c r="U48" s="678"/>
      <c r="V48" s="1182" t="s">
        <v>426</v>
      </c>
      <c r="W48" s="678"/>
      <c r="X48" s="658"/>
      <c r="Y48" s="609"/>
    </row>
    <row r="49" spans="1:25" s="737" customFormat="1" ht="27">
      <c r="A49" s="826"/>
      <c r="I49" s="1177"/>
      <c r="J49" s="1177"/>
      <c r="T49" s="609"/>
      <c r="U49" s="1382" t="s">
        <v>161</v>
      </c>
      <c r="V49" s="1383"/>
      <c r="W49" s="1382"/>
      <c r="X49" s="658"/>
      <c r="Y49" s="609"/>
    </row>
    <row r="50" spans="1:25" s="737" customFormat="1">
      <c r="A50" s="826"/>
      <c r="I50" s="1177"/>
      <c r="J50" s="1177"/>
      <c r="V50" s="1177"/>
    </row>
    <row r="51" spans="1:25" s="737" customFormat="1">
      <c r="A51" s="826"/>
      <c r="I51" s="1177"/>
      <c r="J51" s="1177"/>
      <c r="V51" s="1177"/>
    </row>
    <row r="52" spans="1:25" s="737" customFormat="1">
      <c r="A52" s="826"/>
      <c r="I52" s="1177"/>
      <c r="J52" s="1177"/>
      <c r="V52" s="1177"/>
    </row>
    <row r="53" spans="1:25" s="737" customFormat="1">
      <c r="A53" s="826"/>
      <c r="I53" s="1177"/>
      <c r="J53" s="1177"/>
      <c r="V53" s="1177"/>
    </row>
    <row r="54" spans="1:25" s="737" customFormat="1">
      <c r="A54" s="826"/>
      <c r="I54" s="1177"/>
      <c r="J54" s="1177"/>
      <c r="V54" s="1177"/>
    </row>
    <row r="55" spans="1:25" s="737" customFormat="1">
      <c r="A55" s="826"/>
      <c r="I55" s="1177"/>
      <c r="J55" s="1177"/>
      <c r="V55" s="1177"/>
    </row>
    <row r="56" spans="1:25" s="737" customFormat="1">
      <c r="A56" s="826"/>
      <c r="I56" s="1177"/>
      <c r="J56" s="1177"/>
      <c r="V56" s="1177"/>
    </row>
    <row r="57" spans="1:25" s="737" customFormat="1">
      <c r="A57" s="826"/>
      <c r="I57" s="1177"/>
      <c r="J57" s="1177"/>
      <c r="V57" s="1177"/>
    </row>
    <row r="58" spans="1:25" s="737" customFormat="1">
      <c r="A58" s="826"/>
      <c r="I58" s="1177"/>
      <c r="J58" s="1177"/>
      <c r="V58" s="1177"/>
    </row>
    <row r="59" spans="1:25" s="737" customFormat="1">
      <c r="A59" s="826"/>
      <c r="I59" s="1177"/>
      <c r="J59" s="1177"/>
      <c r="V59" s="1177"/>
    </row>
    <row r="60" spans="1:25" s="737" customFormat="1">
      <c r="A60" s="826"/>
      <c r="I60" s="1177"/>
      <c r="J60" s="1177"/>
      <c r="V60" s="1177"/>
    </row>
    <row r="61" spans="1:25" s="737" customFormat="1">
      <c r="A61" s="826"/>
      <c r="I61" s="1177"/>
      <c r="J61" s="1177"/>
      <c r="V61" s="1177"/>
    </row>
    <row r="62" spans="1:25" s="737" customFormat="1">
      <c r="A62" s="826"/>
      <c r="I62" s="1177"/>
      <c r="J62" s="1177"/>
      <c r="V62" s="1177"/>
    </row>
    <row r="63" spans="1:25" s="737" customFormat="1">
      <c r="A63" s="826"/>
      <c r="I63" s="1177"/>
      <c r="J63" s="1177"/>
      <c r="V63" s="1177"/>
    </row>
    <row r="64" spans="1:25" s="737" customFormat="1">
      <c r="A64" s="826"/>
      <c r="I64" s="1177"/>
      <c r="J64" s="1177"/>
      <c r="V64" s="1177"/>
    </row>
    <row r="65" spans="1:22" s="737" customFormat="1">
      <c r="A65" s="826"/>
      <c r="I65" s="1177"/>
      <c r="J65" s="1177"/>
      <c r="V65" s="1177"/>
    </row>
    <row r="66" spans="1:22" s="737" customFormat="1">
      <c r="A66" s="826"/>
      <c r="I66" s="1177"/>
      <c r="J66" s="1177"/>
      <c r="V66" s="1177"/>
    </row>
    <row r="67" spans="1:22" s="737" customFormat="1">
      <c r="A67" s="826"/>
      <c r="I67" s="1177"/>
      <c r="J67" s="1177"/>
      <c r="V67" s="1177"/>
    </row>
    <row r="68" spans="1:22" s="737" customFormat="1">
      <c r="A68" s="826"/>
      <c r="I68" s="1177"/>
      <c r="J68" s="1177"/>
      <c r="V68" s="1177"/>
    </row>
    <row r="69" spans="1:22" s="737" customFormat="1">
      <c r="A69" s="826"/>
      <c r="I69" s="1177"/>
      <c r="J69" s="1177"/>
      <c r="V69" s="1177"/>
    </row>
    <row r="70" spans="1:22" s="737" customFormat="1">
      <c r="A70" s="826"/>
      <c r="I70" s="1177"/>
      <c r="J70" s="1177"/>
      <c r="V70" s="1177"/>
    </row>
    <row r="71" spans="1:22" s="737" customFormat="1">
      <c r="A71" s="826"/>
      <c r="I71" s="1177"/>
      <c r="J71" s="1177"/>
      <c r="V71" s="1177"/>
    </row>
    <row r="72" spans="1:22" s="737" customFormat="1">
      <c r="A72" s="826"/>
      <c r="I72" s="1177"/>
      <c r="J72" s="1177"/>
      <c r="V72" s="1177"/>
    </row>
    <row r="73" spans="1:22" s="737" customFormat="1">
      <c r="A73" s="826"/>
      <c r="I73" s="1177"/>
      <c r="J73" s="1177"/>
      <c r="V73" s="1177"/>
    </row>
    <row r="74" spans="1:22" s="737" customFormat="1">
      <c r="A74" s="826"/>
      <c r="I74" s="1177"/>
      <c r="J74" s="1177"/>
      <c r="V74" s="1177"/>
    </row>
    <row r="75" spans="1:22" s="737" customFormat="1">
      <c r="A75" s="826"/>
      <c r="I75" s="1177"/>
      <c r="J75" s="1177"/>
      <c r="V75" s="1177"/>
    </row>
    <row r="76" spans="1:22" s="829" customFormat="1">
      <c r="A76" s="827"/>
      <c r="I76" s="1178"/>
      <c r="J76" s="1178"/>
      <c r="V76" s="1178"/>
    </row>
    <row r="77" spans="1:22" s="829" customFormat="1">
      <c r="A77" s="827"/>
      <c r="I77" s="1178"/>
      <c r="J77" s="1178"/>
      <c r="V77" s="1178"/>
    </row>
    <row r="78" spans="1:22" s="829" customFormat="1">
      <c r="A78" s="827"/>
      <c r="I78" s="1178"/>
      <c r="J78" s="1178"/>
      <c r="V78" s="1178"/>
    </row>
    <row r="79" spans="1:22" s="829" customFormat="1">
      <c r="A79" s="827"/>
      <c r="I79" s="1178"/>
      <c r="J79" s="1178"/>
      <c r="V79" s="1178"/>
    </row>
    <row r="80" spans="1:22" s="829" customFormat="1">
      <c r="A80" s="827"/>
      <c r="I80" s="1178"/>
      <c r="J80" s="1178"/>
      <c r="V80" s="1178"/>
    </row>
    <row r="81" spans="1:22" s="829" customFormat="1">
      <c r="A81" s="827"/>
      <c r="I81" s="1178"/>
      <c r="J81" s="1178"/>
      <c r="V81" s="1178"/>
    </row>
    <row r="82" spans="1:22" s="829" customFormat="1">
      <c r="A82" s="827"/>
      <c r="I82" s="1178"/>
      <c r="J82" s="1178"/>
      <c r="V82" s="1178"/>
    </row>
    <row r="83" spans="1:22" s="829" customFormat="1">
      <c r="A83" s="827"/>
      <c r="I83" s="1178"/>
      <c r="J83" s="1178"/>
      <c r="V83" s="1178"/>
    </row>
    <row r="84" spans="1:22" s="829" customFormat="1">
      <c r="A84" s="827"/>
      <c r="I84" s="1178"/>
      <c r="J84" s="1178"/>
      <c r="V84" s="1178"/>
    </row>
    <row r="85" spans="1:22" s="829" customFormat="1">
      <c r="A85" s="827"/>
      <c r="I85" s="1178"/>
      <c r="J85" s="1178"/>
      <c r="V85" s="1178"/>
    </row>
    <row r="86" spans="1:22" s="829" customFormat="1">
      <c r="A86" s="827"/>
      <c r="I86" s="1178"/>
      <c r="J86" s="1178"/>
      <c r="V86" s="1178"/>
    </row>
    <row r="87" spans="1:22" s="829" customFormat="1">
      <c r="A87" s="827"/>
      <c r="I87" s="1178"/>
      <c r="J87" s="1178"/>
      <c r="V87" s="1178"/>
    </row>
    <row r="88" spans="1:22" s="829" customFormat="1">
      <c r="A88" s="827"/>
      <c r="I88" s="1178"/>
      <c r="J88" s="1178"/>
      <c r="V88" s="1178"/>
    </row>
    <row r="89" spans="1:22" s="829" customFormat="1">
      <c r="A89" s="827"/>
      <c r="I89" s="1178"/>
      <c r="J89" s="1178"/>
      <c r="V89" s="1178"/>
    </row>
    <row r="90" spans="1:22" s="829" customFormat="1">
      <c r="A90" s="827"/>
      <c r="I90" s="1178"/>
      <c r="J90" s="1178"/>
      <c r="V90" s="1178"/>
    </row>
    <row r="91" spans="1:22" s="829" customFormat="1">
      <c r="A91" s="827"/>
      <c r="I91" s="1178"/>
      <c r="J91" s="1178"/>
      <c r="V91" s="1178"/>
    </row>
    <row r="92" spans="1:22" s="829" customFormat="1">
      <c r="A92" s="827"/>
      <c r="I92" s="1178"/>
      <c r="J92" s="1178"/>
      <c r="V92" s="1178"/>
    </row>
    <row r="93" spans="1:22" s="829" customFormat="1">
      <c r="A93" s="827"/>
      <c r="I93" s="1178"/>
      <c r="J93" s="1178"/>
      <c r="V93" s="1178"/>
    </row>
    <row r="94" spans="1:22" s="829" customFormat="1">
      <c r="A94" s="827"/>
      <c r="I94" s="1178"/>
      <c r="J94" s="1178"/>
      <c r="V94" s="1178"/>
    </row>
    <row r="95" spans="1:22" s="829" customFormat="1">
      <c r="A95" s="827"/>
      <c r="I95" s="1178"/>
      <c r="J95" s="1178"/>
      <c r="V95" s="1178"/>
    </row>
    <row r="96" spans="1:22" s="829" customFormat="1">
      <c r="A96" s="827"/>
      <c r="I96" s="1178"/>
      <c r="J96" s="1178"/>
      <c r="V96" s="1178"/>
    </row>
    <row r="97" spans="1:22" s="829" customFormat="1">
      <c r="A97" s="827"/>
      <c r="I97" s="1178"/>
      <c r="J97" s="1178"/>
      <c r="V97" s="1178"/>
    </row>
    <row r="98" spans="1:22" s="829" customFormat="1">
      <c r="A98" s="827"/>
      <c r="I98" s="1178"/>
      <c r="J98" s="1178"/>
      <c r="V98" s="1178"/>
    </row>
    <row r="99" spans="1:22" s="829" customFormat="1">
      <c r="A99" s="827"/>
      <c r="I99" s="1178"/>
      <c r="J99" s="1178"/>
      <c r="V99" s="1178"/>
    </row>
    <row r="100" spans="1:22" s="829" customFormat="1">
      <c r="A100" s="827"/>
      <c r="I100" s="1178"/>
      <c r="J100" s="1178"/>
      <c r="V100" s="1178"/>
    </row>
    <row r="101" spans="1:22" s="829" customFormat="1">
      <c r="A101" s="827"/>
      <c r="I101" s="1178"/>
      <c r="J101" s="1178"/>
      <c r="V101" s="1178"/>
    </row>
    <row r="102" spans="1:22" s="829" customFormat="1">
      <c r="A102" s="827"/>
      <c r="I102" s="1178"/>
      <c r="J102" s="1178"/>
      <c r="V102" s="1178"/>
    </row>
    <row r="103" spans="1:22" s="829" customFormat="1">
      <c r="A103" s="827"/>
      <c r="I103" s="1178"/>
      <c r="J103" s="1178"/>
      <c r="V103" s="1178"/>
    </row>
    <row r="104" spans="1:22" s="829" customFormat="1">
      <c r="A104" s="827"/>
      <c r="I104" s="1178"/>
      <c r="J104" s="1178"/>
      <c r="V104" s="1178"/>
    </row>
    <row r="105" spans="1:22" s="829" customFormat="1">
      <c r="A105" s="827"/>
      <c r="I105" s="1178"/>
      <c r="J105" s="1178"/>
      <c r="V105" s="1178"/>
    </row>
    <row r="106" spans="1:22" s="829" customFormat="1">
      <c r="A106" s="827"/>
      <c r="I106" s="1178"/>
      <c r="J106" s="1178"/>
      <c r="V106" s="1178"/>
    </row>
    <row r="107" spans="1:22" s="829" customFormat="1">
      <c r="A107" s="827"/>
      <c r="I107" s="1178"/>
      <c r="J107" s="1178"/>
      <c r="V107" s="1178"/>
    </row>
    <row r="108" spans="1:22" s="829" customFormat="1">
      <c r="A108" s="827"/>
      <c r="I108" s="1178"/>
      <c r="J108" s="1178"/>
      <c r="V108" s="1178"/>
    </row>
    <row r="109" spans="1:22" s="829" customFormat="1">
      <c r="A109" s="827"/>
      <c r="I109" s="1178"/>
      <c r="J109" s="1178"/>
      <c r="V109" s="1178"/>
    </row>
    <row r="110" spans="1:22" s="829" customFormat="1">
      <c r="A110" s="827"/>
      <c r="I110" s="1178"/>
      <c r="J110" s="1178"/>
      <c r="V110" s="1178"/>
    </row>
    <row r="111" spans="1:22" s="829" customFormat="1">
      <c r="A111" s="827"/>
      <c r="I111" s="1178"/>
      <c r="J111" s="1178"/>
      <c r="V111" s="1178"/>
    </row>
    <row r="112" spans="1:22" s="829" customFormat="1">
      <c r="A112" s="827"/>
      <c r="I112" s="1178"/>
      <c r="J112" s="1178"/>
      <c r="V112" s="1178"/>
    </row>
    <row r="113" spans="1:22" s="829" customFormat="1">
      <c r="A113" s="827"/>
      <c r="I113" s="1178"/>
      <c r="J113" s="1178"/>
      <c r="V113" s="1178"/>
    </row>
    <row r="114" spans="1:22" s="829" customFormat="1">
      <c r="A114" s="827"/>
      <c r="I114" s="1178"/>
      <c r="J114" s="1178"/>
      <c r="V114" s="1178"/>
    </row>
    <row r="115" spans="1:22" s="829" customFormat="1">
      <c r="A115" s="827"/>
      <c r="I115" s="1178"/>
      <c r="J115" s="1178"/>
      <c r="V115" s="1178"/>
    </row>
    <row r="116" spans="1:22" s="829" customFormat="1">
      <c r="A116" s="827"/>
      <c r="I116" s="1178"/>
      <c r="J116" s="1178"/>
      <c r="V116" s="1178"/>
    </row>
    <row r="117" spans="1:22" s="829" customFormat="1">
      <c r="A117" s="827"/>
      <c r="I117" s="1178"/>
      <c r="J117" s="1178"/>
      <c r="V117" s="1178"/>
    </row>
    <row r="118" spans="1:22" s="829" customFormat="1">
      <c r="A118" s="827"/>
      <c r="I118" s="1178"/>
      <c r="J118" s="1178"/>
      <c r="V118" s="1178"/>
    </row>
    <row r="119" spans="1:22" s="829" customFormat="1">
      <c r="A119" s="827"/>
      <c r="I119" s="1178"/>
      <c r="J119" s="1178"/>
      <c r="V119" s="1178"/>
    </row>
    <row r="120" spans="1:22" s="829" customFormat="1">
      <c r="A120" s="827"/>
      <c r="I120" s="1178"/>
      <c r="J120" s="1178"/>
      <c r="V120" s="1178"/>
    </row>
    <row r="121" spans="1:22" s="829" customFormat="1">
      <c r="A121" s="827"/>
      <c r="I121" s="1178"/>
      <c r="J121" s="1178"/>
      <c r="V121" s="1178"/>
    </row>
    <row r="122" spans="1:22" s="829" customFormat="1">
      <c r="A122" s="827"/>
      <c r="I122" s="1178"/>
      <c r="J122" s="1178"/>
      <c r="V122" s="1178"/>
    </row>
    <row r="123" spans="1:22" s="829" customFormat="1">
      <c r="A123" s="827"/>
      <c r="I123" s="1178"/>
      <c r="J123" s="1178"/>
      <c r="V123" s="1178"/>
    </row>
    <row r="124" spans="1:22" s="829" customFormat="1">
      <c r="A124" s="827"/>
      <c r="I124" s="1178"/>
      <c r="J124" s="1178"/>
      <c r="V124" s="1178"/>
    </row>
    <row r="125" spans="1:22" s="829" customFormat="1">
      <c r="A125" s="827"/>
      <c r="I125" s="1178"/>
      <c r="J125" s="1178"/>
      <c r="V125" s="1178"/>
    </row>
    <row r="126" spans="1:22" s="829" customFormat="1">
      <c r="A126" s="827"/>
      <c r="I126" s="1178"/>
      <c r="J126" s="1178"/>
      <c r="V126" s="1178"/>
    </row>
    <row r="127" spans="1:22" s="829" customFormat="1">
      <c r="A127" s="827"/>
      <c r="I127" s="1178"/>
      <c r="J127" s="1178"/>
      <c r="V127" s="1178"/>
    </row>
    <row r="128" spans="1:22" s="829" customFormat="1">
      <c r="A128" s="827"/>
      <c r="I128" s="1178"/>
      <c r="J128" s="1178"/>
      <c r="V128" s="1178"/>
    </row>
    <row r="129" spans="1:22" s="829" customFormat="1">
      <c r="A129" s="827"/>
      <c r="I129" s="1178"/>
      <c r="J129" s="1178"/>
      <c r="V129" s="1178"/>
    </row>
    <row r="130" spans="1:22" s="829" customFormat="1">
      <c r="A130" s="827"/>
      <c r="I130" s="1178"/>
      <c r="J130" s="1178"/>
      <c r="V130" s="1178"/>
    </row>
    <row r="131" spans="1:22" s="829" customFormat="1">
      <c r="A131" s="827"/>
      <c r="I131" s="1178"/>
      <c r="J131" s="1178"/>
      <c r="V131" s="1178"/>
    </row>
    <row r="132" spans="1:22" s="829" customFormat="1">
      <c r="A132" s="827"/>
      <c r="I132" s="1178"/>
      <c r="J132" s="1178"/>
      <c r="V132" s="1178"/>
    </row>
    <row r="133" spans="1:22" s="829" customFormat="1">
      <c r="A133" s="827"/>
      <c r="I133" s="1178"/>
      <c r="J133" s="1178"/>
      <c r="V133" s="1178"/>
    </row>
    <row r="134" spans="1:22" s="829" customFormat="1">
      <c r="A134" s="827"/>
      <c r="I134" s="1178"/>
      <c r="J134" s="1178"/>
      <c r="V134" s="1178"/>
    </row>
    <row r="135" spans="1:22" s="829" customFormat="1">
      <c r="A135" s="827"/>
      <c r="I135" s="1178"/>
      <c r="J135" s="1178"/>
      <c r="V135" s="1178"/>
    </row>
    <row r="136" spans="1:22" s="829" customFormat="1">
      <c r="A136" s="827"/>
      <c r="I136" s="1178"/>
      <c r="J136" s="1178"/>
      <c r="V136" s="1178"/>
    </row>
    <row r="137" spans="1:22" s="829" customFormat="1">
      <c r="A137" s="827"/>
      <c r="I137" s="1178"/>
      <c r="J137" s="1178"/>
      <c r="V137" s="1178"/>
    </row>
    <row r="138" spans="1:22" s="829" customFormat="1">
      <c r="A138" s="827"/>
      <c r="I138" s="1178"/>
      <c r="J138" s="1178"/>
      <c r="V138" s="1178"/>
    </row>
    <row r="139" spans="1:22" s="829" customFormat="1">
      <c r="A139" s="827"/>
      <c r="I139" s="1178"/>
      <c r="J139" s="1178"/>
      <c r="V139" s="1178"/>
    </row>
    <row r="140" spans="1:22" s="829" customFormat="1">
      <c r="A140" s="827"/>
      <c r="I140" s="1178"/>
      <c r="J140" s="1178"/>
      <c r="V140" s="1178"/>
    </row>
    <row r="141" spans="1:22" s="829" customFormat="1">
      <c r="A141" s="827"/>
      <c r="I141" s="1178"/>
      <c r="J141" s="1178"/>
      <c r="V141" s="1178"/>
    </row>
    <row r="142" spans="1:22" s="829" customFormat="1">
      <c r="A142" s="827"/>
      <c r="I142" s="1178"/>
      <c r="J142" s="1178"/>
      <c r="V142" s="1178"/>
    </row>
    <row r="143" spans="1:22" s="829" customFormat="1">
      <c r="A143" s="827"/>
      <c r="I143" s="1178"/>
      <c r="J143" s="1178"/>
      <c r="V143" s="1178"/>
    </row>
    <row r="144" spans="1:22" s="829" customFormat="1">
      <c r="A144" s="827"/>
      <c r="I144" s="1178"/>
      <c r="J144" s="1178"/>
      <c r="V144" s="1178"/>
    </row>
    <row r="145" spans="1:22" s="829" customFormat="1">
      <c r="A145" s="827"/>
      <c r="I145" s="1178"/>
      <c r="J145" s="1178"/>
      <c r="V145" s="1178"/>
    </row>
    <row r="146" spans="1:22" s="829" customFormat="1">
      <c r="A146" s="827"/>
      <c r="I146" s="1178"/>
      <c r="J146" s="1178"/>
      <c r="V146" s="1178"/>
    </row>
    <row r="147" spans="1:22" s="829" customFormat="1">
      <c r="A147" s="827"/>
      <c r="I147" s="1178"/>
      <c r="J147" s="1178"/>
      <c r="V147" s="1178"/>
    </row>
    <row r="148" spans="1:22" s="829" customFormat="1">
      <c r="A148" s="827"/>
      <c r="I148" s="1178"/>
      <c r="J148" s="1178"/>
      <c r="V148" s="1178"/>
    </row>
    <row r="149" spans="1:22" s="829" customFormat="1">
      <c r="A149" s="827"/>
      <c r="I149" s="1178"/>
      <c r="J149" s="1178"/>
      <c r="V149" s="1178"/>
    </row>
    <row r="150" spans="1:22" s="829" customFormat="1">
      <c r="A150" s="827"/>
      <c r="I150" s="1178"/>
      <c r="J150" s="1178"/>
      <c r="V150" s="1178"/>
    </row>
    <row r="151" spans="1:22" s="829" customFormat="1">
      <c r="A151" s="830"/>
      <c r="I151" s="1178"/>
      <c r="J151" s="1178"/>
      <c r="V151" s="1178"/>
    </row>
    <row r="152" spans="1:22" s="829" customFormat="1">
      <c r="A152" s="830"/>
      <c r="I152" s="1178"/>
      <c r="J152" s="1178"/>
      <c r="V152" s="1178"/>
    </row>
    <row r="153" spans="1:22" s="829" customFormat="1">
      <c r="A153" s="830"/>
      <c r="I153" s="1178"/>
      <c r="J153" s="1178"/>
      <c r="V153" s="1178"/>
    </row>
    <row r="154" spans="1:22" s="829" customFormat="1">
      <c r="A154" s="830"/>
      <c r="I154" s="1178"/>
      <c r="J154" s="1178"/>
      <c r="V154" s="1178"/>
    </row>
    <row r="155" spans="1:22" s="829" customFormat="1">
      <c r="A155" s="830"/>
      <c r="I155" s="1178"/>
      <c r="J155" s="1178"/>
      <c r="V155" s="1178"/>
    </row>
    <row r="156" spans="1:22" s="829" customFormat="1">
      <c r="A156" s="830"/>
      <c r="I156" s="1178"/>
      <c r="J156" s="1178"/>
      <c r="V156" s="1178"/>
    </row>
    <row r="157" spans="1:22" s="829" customFormat="1">
      <c r="A157" s="830"/>
      <c r="I157" s="1178"/>
      <c r="J157" s="1178"/>
      <c r="V157" s="1178"/>
    </row>
    <row r="158" spans="1:22" s="829" customFormat="1">
      <c r="A158" s="830"/>
      <c r="I158" s="1178"/>
      <c r="J158" s="1178"/>
      <c r="V158" s="1178"/>
    </row>
    <row r="159" spans="1:22" s="829" customFormat="1">
      <c r="A159" s="830"/>
      <c r="I159" s="1178"/>
      <c r="J159" s="1178"/>
      <c r="V159" s="1178"/>
    </row>
    <row r="160" spans="1:22" s="829" customFormat="1">
      <c r="A160" s="830"/>
      <c r="I160" s="1178"/>
      <c r="J160" s="1178"/>
      <c r="V160" s="1178"/>
    </row>
    <row r="161" spans="1:22" s="829" customFormat="1">
      <c r="A161" s="830"/>
      <c r="I161" s="1178"/>
      <c r="J161" s="1178"/>
      <c r="V161" s="1178"/>
    </row>
    <row r="162" spans="1:22" s="829" customFormat="1">
      <c r="A162" s="830"/>
      <c r="I162" s="1178"/>
      <c r="J162" s="1178"/>
      <c r="V162" s="1178"/>
    </row>
    <row r="163" spans="1:22" s="829" customFormat="1">
      <c r="A163" s="830"/>
      <c r="I163" s="1178"/>
      <c r="J163" s="1178"/>
      <c r="V163" s="1178"/>
    </row>
    <row r="164" spans="1:22" s="829" customFormat="1">
      <c r="A164" s="830"/>
      <c r="I164" s="1178"/>
      <c r="J164" s="1178"/>
      <c r="V164" s="1178"/>
    </row>
    <row r="165" spans="1:22" s="829" customFormat="1">
      <c r="A165" s="830"/>
      <c r="I165" s="1178"/>
      <c r="J165" s="1178"/>
      <c r="V165" s="1178"/>
    </row>
    <row r="166" spans="1:22" s="829" customFormat="1">
      <c r="A166" s="830"/>
      <c r="I166" s="1178"/>
      <c r="J166" s="1178"/>
      <c r="V166" s="1178"/>
    </row>
    <row r="167" spans="1:22" s="829" customFormat="1">
      <c r="A167" s="830"/>
      <c r="I167" s="1178"/>
      <c r="J167" s="1178"/>
      <c r="V167" s="1178"/>
    </row>
    <row r="168" spans="1:22" s="829" customFormat="1">
      <c r="A168" s="830"/>
      <c r="I168" s="1178"/>
      <c r="J168" s="1178"/>
      <c r="V168" s="1178"/>
    </row>
    <row r="169" spans="1:22" s="829" customFormat="1">
      <c r="A169" s="830"/>
      <c r="I169" s="1178"/>
      <c r="J169" s="1178"/>
      <c r="V169" s="1178"/>
    </row>
    <row r="170" spans="1:22" s="829" customFormat="1">
      <c r="A170" s="830"/>
      <c r="I170" s="1178"/>
      <c r="J170" s="1178"/>
      <c r="V170" s="1178"/>
    </row>
    <row r="171" spans="1:22" s="829" customFormat="1">
      <c r="A171" s="830"/>
      <c r="I171" s="1178"/>
      <c r="J171" s="1178"/>
      <c r="V171" s="1178"/>
    </row>
    <row r="172" spans="1:22" s="829" customFormat="1">
      <c r="A172" s="830"/>
      <c r="I172" s="1178"/>
      <c r="J172" s="1178"/>
      <c r="V172" s="1178"/>
    </row>
    <row r="173" spans="1:22" s="829" customFormat="1">
      <c r="A173" s="830"/>
      <c r="I173" s="1178"/>
      <c r="J173" s="1178"/>
      <c r="V173" s="1178"/>
    </row>
    <row r="174" spans="1:22" s="829" customFormat="1">
      <c r="A174" s="830"/>
      <c r="I174" s="1178"/>
      <c r="J174" s="1178"/>
      <c r="V174" s="1178"/>
    </row>
    <row r="175" spans="1:22" s="829" customFormat="1">
      <c r="A175" s="830"/>
      <c r="I175" s="1178"/>
      <c r="J175" s="1178"/>
      <c r="V175" s="1178"/>
    </row>
    <row r="176" spans="1:22" s="829" customFormat="1">
      <c r="A176" s="830"/>
      <c r="I176" s="1178"/>
      <c r="J176" s="1178"/>
      <c r="V176" s="1178"/>
    </row>
    <row r="177" spans="1:22" s="829" customFormat="1">
      <c r="A177" s="830"/>
      <c r="I177" s="1178"/>
      <c r="J177" s="1178"/>
      <c r="V177" s="1178"/>
    </row>
    <row r="178" spans="1:22" s="829" customFormat="1">
      <c r="A178" s="830"/>
      <c r="I178" s="1178"/>
      <c r="J178" s="1178"/>
      <c r="V178" s="1178"/>
    </row>
    <row r="179" spans="1:22" s="829" customFormat="1">
      <c r="A179" s="830"/>
      <c r="I179" s="1178"/>
      <c r="J179" s="1178"/>
      <c r="V179" s="1178"/>
    </row>
    <row r="180" spans="1:22" s="829" customFormat="1">
      <c r="A180" s="830"/>
      <c r="I180" s="1178"/>
      <c r="J180" s="1178"/>
      <c r="V180" s="1178"/>
    </row>
    <row r="181" spans="1:22" s="829" customFormat="1">
      <c r="A181" s="830"/>
      <c r="I181" s="1178"/>
      <c r="J181" s="1178"/>
      <c r="V181" s="1178"/>
    </row>
    <row r="182" spans="1:22" s="829" customFormat="1">
      <c r="A182" s="830"/>
      <c r="I182" s="1178"/>
      <c r="J182" s="1178"/>
      <c r="V182" s="1178"/>
    </row>
    <row r="183" spans="1:22" s="829" customFormat="1">
      <c r="A183" s="830"/>
      <c r="I183" s="1178"/>
      <c r="J183" s="1178"/>
      <c r="V183" s="1178"/>
    </row>
    <row r="184" spans="1:22" s="829" customFormat="1">
      <c r="A184" s="830"/>
      <c r="I184" s="1178"/>
      <c r="J184" s="1178"/>
      <c r="V184" s="1178"/>
    </row>
    <row r="185" spans="1:22" s="829" customFormat="1">
      <c r="A185" s="830"/>
      <c r="I185" s="1178"/>
      <c r="J185" s="1178"/>
      <c r="V185" s="1178"/>
    </row>
    <row r="186" spans="1:22" s="829" customFormat="1">
      <c r="A186" s="830"/>
      <c r="I186" s="1178"/>
      <c r="J186" s="1178"/>
      <c r="V186" s="1178"/>
    </row>
    <row r="187" spans="1:22" s="829" customFormat="1">
      <c r="A187" s="830"/>
      <c r="I187" s="1178"/>
      <c r="J187" s="1178"/>
      <c r="V187" s="1178"/>
    </row>
    <row r="188" spans="1:22" s="829" customFormat="1">
      <c r="A188" s="830"/>
      <c r="I188" s="1178"/>
      <c r="J188" s="1178"/>
      <c r="V188" s="1178"/>
    </row>
    <row r="189" spans="1:22" s="829" customFormat="1">
      <c r="A189" s="830"/>
      <c r="I189" s="1178"/>
      <c r="J189" s="1178"/>
      <c r="V189" s="1178"/>
    </row>
    <row r="190" spans="1:22" s="829" customFormat="1">
      <c r="A190" s="830"/>
      <c r="I190" s="1178"/>
      <c r="J190" s="1178"/>
      <c r="V190" s="1178"/>
    </row>
    <row r="191" spans="1:22" s="829" customFormat="1">
      <c r="A191" s="830"/>
      <c r="I191" s="1178"/>
      <c r="J191" s="1178"/>
      <c r="V191" s="1178"/>
    </row>
    <row r="192" spans="1:22" s="829" customFormat="1">
      <c r="A192" s="830"/>
      <c r="I192" s="1178"/>
      <c r="J192" s="1178"/>
      <c r="V192" s="1178"/>
    </row>
    <row r="193" spans="1:22" s="829" customFormat="1">
      <c r="A193" s="830"/>
      <c r="I193" s="1178"/>
      <c r="J193" s="1178"/>
      <c r="V193" s="1178"/>
    </row>
    <row r="194" spans="1:22" s="829" customFormat="1">
      <c r="A194" s="830"/>
      <c r="I194" s="1178"/>
      <c r="J194" s="1178"/>
      <c r="V194" s="1178"/>
    </row>
    <row r="195" spans="1:22" s="829" customFormat="1">
      <c r="A195" s="830"/>
      <c r="I195" s="1178"/>
      <c r="J195" s="1178"/>
      <c r="V195" s="1178"/>
    </row>
    <row r="196" spans="1:22" s="829" customFormat="1">
      <c r="A196" s="830"/>
      <c r="I196" s="1178"/>
      <c r="J196" s="1178"/>
      <c r="V196" s="1178"/>
    </row>
    <row r="197" spans="1:22" s="829" customFormat="1">
      <c r="A197" s="830"/>
      <c r="I197" s="1178"/>
      <c r="J197" s="1178"/>
      <c r="V197" s="1178"/>
    </row>
    <row r="198" spans="1:22" s="829" customFormat="1">
      <c r="A198" s="830"/>
      <c r="I198" s="1178"/>
      <c r="J198" s="1178"/>
      <c r="V198" s="1178"/>
    </row>
    <row r="199" spans="1:22" s="829" customFormat="1">
      <c r="A199" s="830"/>
      <c r="I199" s="1178"/>
      <c r="J199" s="1178"/>
      <c r="V199" s="1178"/>
    </row>
    <row r="200" spans="1:22" s="829" customFormat="1">
      <c r="A200" s="830"/>
      <c r="I200" s="1178"/>
      <c r="J200" s="1178"/>
      <c r="V200" s="1178"/>
    </row>
    <row r="201" spans="1:22" s="829" customFormat="1">
      <c r="A201" s="830"/>
      <c r="I201" s="1178"/>
      <c r="J201" s="1178"/>
      <c r="V201" s="1178"/>
    </row>
    <row r="202" spans="1:22" s="829" customFormat="1">
      <c r="A202" s="830"/>
      <c r="I202" s="1178"/>
      <c r="J202" s="1178"/>
      <c r="V202" s="1178"/>
    </row>
    <row r="203" spans="1:22" s="829" customFormat="1">
      <c r="A203" s="830"/>
      <c r="I203" s="1178"/>
      <c r="J203" s="1178"/>
      <c r="V203" s="1178"/>
    </row>
    <row r="204" spans="1:22" s="829" customFormat="1">
      <c r="A204" s="830"/>
      <c r="I204" s="1178"/>
      <c r="J204" s="1178"/>
      <c r="V204" s="1178"/>
    </row>
    <row r="205" spans="1:22" s="829" customFormat="1">
      <c r="A205" s="830"/>
      <c r="I205" s="1178"/>
      <c r="J205" s="1178"/>
      <c r="V205" s="1178"/>
    </row>
    <row r="206" spans="1:22" s="829" customFormat="1">
      <c r="A206" s="830"/>
      <c r="I206" s="1178"/>
      <c r="J206" s="1178"/>
      <c r="V206" s="1178"/>
    </row>
    <row r="207" spans="1:22" s="829" customFormat="1">
      <c r="A207" s="830"/>
      <c r="I207" s="1178"/>
      <c r="J207" s="1178"/>
      <c r="V207" s="1178"/>
    </row>
    <row r="208" spans="1:22" s="829" customFormat="1">
      <c r="A208" s="830"/>
      <c r="I208" s="1178"/>
      <c r="J208" s="1178"/>
      <c r="V208" s="1178"/>
    </row>
    <row r="209" spans="1:22" s="829" customFormat="1">
      <c r="A209" s="830"/>
      <c r="I209" s="1178"/>
      <c r="J209" s="1178"/>
      <c r="V209" s="1178"/>
    </row>
    <row r="210" spans="1:22" s="829" customFormat="1">
      <c r="A210" s="830"/>
      <c r="I210" s="1178"/>
      <c r="J210" s="1178"/>
      <c r="V210" s="1178"/>
    </row>
    <row r="211" spans="1:22" s="829" customFormat="1">
      <c r="A211" s="830"/>
      <c r="I211" s="1178"/>
      <c r="J211" s="1178"/>
      <c r="V211" s="1178"/>
    </row>
    <row r="212" spans="1:22" s="829" customFormat="1">
      <c r="A212" s="830"/>
      <c r="I212" s="1178"/>
      <c r="J212" s="1178"/>
      <c r="V212" s="1178"/>
    </row>
    <row r="213" spans="1:22" s="829" customFormat="1">
      <c r="A213" s="830"/>
      <c r="I213" s="1178"/>
      <c r="J213" s="1178"/>
      <c r="V213" s="1178"/>
    </row>
    <row r="214" spans="1:22" s="829" customFormat="1">
      <c r="A214" s="830"/>
      <c r="I214" s="1178"/>
      <c r="J214" s="1178"/>
      <c r="V214" s="1178"/>
    </row>
    <row r="215" spans="1:22" s="829" customFormat="1">
      <c r="A215" s="830"/>
      <c r="I215" s="1178"/>
      <c r="J215" s="1178"/>
      <c r="V215" s="1178"/>
    </row>
    <row r="216" spans="1:22" s="829" customFormat="1">
      <c r="A216" s="830"/>
      <c r="I216" s="1178"/>
      <c r="J216" s="1178"/>
      <c r="V216" s="1178"/>
    </row>
    <row r="217" spans="1:22" s="829" customFormat="1">
      <c r="A217" s="830"/>
      <c r="I217" s="1178"/>
      <c r="J217" s="1178"/>
      <c r="V217" s="1178"/>
    </row>
    <row r="218" spans="1:22" s="829" customFormat="1">
      <c r="A218" s="830"/>
      <c r="I218" s="1178"/>
      <c r="J218" s="1178"/>
      <c r="V218" s="1178"/>
    </row>
    <row r="219" spans="1:22" s="829" customFormat="1">
      <c r="A219" s="830"/>
      <c r="I219" s="1178"/>
      <c r="J219" s="1178"/>
      <c r="V219" s="1178"/>
    </row>
    <row r="220" spans="1:22" s="829" customFormat="1">
      <c r="A220" s="830"/>
      <c r="I220" s="1178"/>
      <c r="J220" s="1178"/>
      <c r="V220" s="1178"/>
    </row>
    <row r="221" spans="1:22" s="829" customFormat="1">
      <c r="A221" s="830"/>
      <c r="I221" s="1178"/>
      <c r="J221" s="1178"/>
      <c r="V221" s="1178"/>
    </row>
    <row r="222" spans="1:22" s="829" customFormat="1">
      <c r="A222" s="830"/>
      <c r="I222" s="1178"/>
      <c r="J222" s="1178"/>
      <c r="V222" s="1178"/>
    </row>
    <row r="223" spans="1:22" s="829" customFormat="1">
      <c r="A223" s="830"/>
      <c r="I223" s="1178"/>
      <c r="J223" s="1178"/>
      <c r="V223" s="1178"/>
    </row>
    <row r="224" spans="1:22" s="829" customFormat="1">
      <c r="A224" s="830"/>
      <c r="I224" s="1178"/>
      <c r="J224" s="1178"/>
      <c r="V224" s="1178"/>
    </row>
    <row r="225" spans="1:22" s="829" customFormat="1">
      <c r="A225" s="830"/>
      <c r="I225" s="1178"/>
      <c r="J225" s="1178"/>
      <c r="V225" s="1178"/>
    </row>
    <row r="226" spans="1:22" s="829" customFormat="1">
      <c r="A226" s="830"/>
      <c r="I226" s="1178"/>
      <c r="J226" s="1178"/>
      <c r="V226" s="1178"/>
    </row>
    <row r="227" spans="1:22" s="829" customFormat="1">
      <c r="A227" s="830"/>
      <c r="I227" s="1178"/>
      <c r="J227" s="1178"/>
      <c r="V227" s="1178"/>
    </row>
    <row r="228" spans="1:22" s="829" customFormat="1">
      <c r="A228" s="830"/>
      <c r="I228" s="1178"/>
      <c r="J228" s="1178"/>
      <c r="V228" s="1178"/>
    </row>
    <row r="229" spans="1:22" s="829" customFormat="1">
      <c r="A229" s="830"/>
      <c r="I229" s="1178"/>
      <c r="J229" s="1178"/>
      <c r="V229" s="1178"/>
    </row>
    <row r="230" spans="1:22" s="829" customFormat="1">
      <c r="A230" s="830"/>
      <c r="I230" s="1178"/>
      <c r="J230" s="1178"/>
      <c r="V230" s="1178"/>
    </row>
    <row r="231" spans="1:22" s="829" customFormat="1">
      <c r="A231" s="830"/>
      <c r="I231" s="1178"/>
      <c r="J231" s="1178"/>
      <c r="V231" s="1178"/>
    </row>
    <row r="232" spans="1:22" s="829" customFormat="1">
      <c r="A232" s="830"/>
      <c r="I232" s="1178"/>
      <c r="J232" s="1178"/>
      <c r="V232" s="1178"/>
    </row>
    <row r="233" spans="1:22" s="829" customFormat="1">
      <c r="A233" s="830"/>
      <c r="I233" s="1178"/>
      <c r="J233" s="1178"/>
      <c r="V233" s="1178"/>
    </row>
    <row r="234" spans="1:22" s="829" customFormat="1">
      <c r="A234" s="830"/>
      <c r="I234" s="1178"/>
      <c r="J234" s="1178"/>
      <c r="V234" s="1178"/>
    </row>
    <row r="235" spans="1:22" s="829" customFormat="1">
      <c r="A235" s="830"/>
      <c r="I235" s="1178"/>
      <c r="J235" s="1178"/>
      <c r="V235" s="1178"/>
    </row>
    <row r="236" spans="1:22" s="829" customFormat="1">
      <c r="A236" s="830"/>
      <c r="I236" s="1178"/>
      <c r="J236" s="1178"/>
      <c r="V236" s="1178"/>
    </row>
    <row r="237" spans="1:22" s="829" customFormat="1">
      <c r="A237" s="830"/>
      <c r="I237" s="1178"/>
      <c r="J237" s="1178"/>
      <c r="V237" s="1178"/>
    </row>
    <row r="238" spans="1:22" s="829" customFormat="1">
      <c r="A238" s="830"/>
      <c r="I238" s="1178"/>
      <c r="J238" s="1178"/>
      <c r="V238" s="1178"/>
    </row>
    <row r="239" spans="1:22" s="829" customFormat="1">
      <c r="A239" s="830"/>
      <c r="I239" s="1178"/>
      <c r="J239" s="1178"/>
      <c r="V239" s="1178"/>
    </row>
    <row r="240" spans="1:22" s="829" customFormat="1">
      <c r="A240" s="830"/>
      <c r="I240" s="1178"/>
      <c r="J240" s="1178"/>
      <c r="V240" s="1178"/>
    </row>
    <row r="241" spans="1:22" s="829" customFormat="1">
      <c r="A241" s="830"/>
      <c r="I241" s="1178"/>
      <c r="J241" s="1178"/>
      <c r="V241" s="1178"/>
    </row>
    <row r="242" spans="1:22" s="829" customFormat="1">
      <c r="A242" s="830"/>
      <c r="I242" s="1178"/>
      <c r="J242" s="1178"/>
      <c r="V242" s="1178"/>
    </row>
    <row r="243" spans="1:22" s="829" customFormat="1">
      <c r="A243" s="830"/>
      <c r="I243" s="1178"/>
      <c r="J243" s="1178"/>
      <c r="V243" s="1178"/>
    </row>
    <row r="244" spans="1:22" s="829" customFormat="1">
      <c r="A244" s="830"/>
      <c r="I244" s="1178"/>
      <c r="J244" s="1178"/>
      <c r="V244" s="1178"/>
    </row>
    <row r="245" spans="1:22" s="829" customFormat="1">
      <c r="A245" s="830"/>
      <c r="I245" s="1178"/>
      <c r="J245" s="1178"/>
      <c r="V245" s="1178"/>
    </row>
    <row r="246" spans="1:22" s="829" customFormat="1">
      <c r="A246" s="830"/>
      <c r="I246" s="1178"/>
      <c r="J246" s="1178"/>
      <c r="V246" s="1178"/>
    </row>
    <row r="247" spans="1:22" s="829" customFormat="1">
      <c r="A247" s="830"/>
      <c r="I247" s="1178"/>
      <c r="J247" s="1178"/>
      <c r="V247" s="1178"/>
    </row>
    <row r="248" spans="1:22" s="829" customFormat="1">
      <c r="A248" s="830"/>
      <c r="I248" s="1178"/>
      <c r="J248" s="1178"/>
      <c r="V248" s="1178"/>
    </row>
    <row r="249" spans="1:22" s="829" customFormat="1">
      <c r="A249" s="830"/>
      <c r="I249" s="1178"/>
      <c r="J249" s="1178"/>
      <c r="V249" s="1178"/>
    </row>
    <row r="250" spans="1:22" s="829" customFormat="1">
      <c r="A250" s="830"/>
      <c r="I250" s="1178"/>
      <c r="J250" s="1178"/>
      <c r="V250" s="1178"/>
    </row>
    <row r="251" spans="1:22" s="829" customFormat="1">
      <c r="A251" s="830"/>
      <c r="I251" s="1178"/>
      <c r="J251" s="1178"/>
      <c r="V251" s="1178"/>
    </row>
    <row r="252" spans="1:22" s="829" customFormat="1">
      <c r="A252" s="830"/>
      <c r="I252" s="1178"/>
      <c r="J252" s="1178"/>
      <c r="V252" s="1178"/>
    </row>
    <row r="253" spans="1:22" s="829" customFormat="1">
      <c r="A253" s="830"/>
      <c r="I253" s="1178"/>
      <c r="J253" s="1178"/>
      <c r="V253" s="1178"/>
    </row>
    <row r="254" spans="1:22" s="829" customFormat="1">
      <c r="A254" s="830"/>
      <c r="I254" s="1178"/>
      <c r="J254" s="1178"/>
      <c r="V254" s="1178"/>
    </row>
    <row r="255" spans="1:22" s="829" customFormat="1">
      <c r="A255" s="830"/>
      <c r="I255" s="1178"/>
      <c r="J255" s="1178"/>
      <c r="V255" s="1178"/>
    </row>
    <row r="256" spans="1:22" s="829" customFormat="1">
      <c r="A256" s="830"/>
      <c r="I256" s="1178"/>
      <c r="J256" s="1178"/>
      <c r="V256" s="1178"/>
    </row>
    <row r="257" spans="1:22" s="829" customFormat="1">
      <c r="A257" s="830"/>
      <c r="I257" s="1178"/>
      <c r="J257" s="1178"/>
      <c r="V257" s="1178"/>
    </row>
    <row r="258" spans="1:22" s="829" customFormat="1">
      <c r="A258" s="830"/>
      <c r="I258" s="1178"/>
      <c r="J258" s="1178"/>
      <c r="V258" s="1178"/>
    </row>
    <row r="259" spans="1:22" s="829" customFormat="1">
      <c r="A259" s="830"/>
      <c r="I259" s="1178"/>
      <c r="J259" s="1178"/>
      <c r="V259" s="1178"/>
    </row>
    <row r="260" spans="1:22" s="829" customFormat="1">
      <c r="A260" s="830"/>
      <c r="I260" s="1178"/>
      <c r="J260" s="1178"/>
      <c r="V260" s="1178"/>
    </row>
    <row r="261" spans="1:22" s="829" customFormat="1">
      <c r="A261" s="830"/>
      <c r="I261" s="1178"/>
      <c r="J261" s="1178"/>
      <c r="V261" s="1178"/>
    </row>
    <row r="262" spans="1:22" s="829" customFormat="1">
      <c r="A262" s="830"/>
      <c r="I262" s="1178"/>
      <c r="J262" s="1178"/>
      <c r="V262" s="1178"/>
    </row>
    <row r="263" spans="1:22" s="829" customFormat="1">
      <c r="A263" s="830"/>
      <c r="I263" s="1178"/>
      <c r="J263" s="1178"/>
      <c r="V263" s="1178"/>
    </row>
    <row r="264" spans="1:22" s="829" customFormat="1">
      <c r="A264" s="830"/>
      <c r="I264" s="1178"/>
      <c r="J264" s="1178"/>
      <c r="V264" s="1178"/>
    </row>
    <row r="265" spans="1:22" s="829" customFormat="1">
      <c r="A265" s="830"/>
      <c r="I265" s="1178"/>
      <c r="J265" s="1178"/>
      <c r="V265" s="1178"/>
    </row>
    <row r="266" spans="1:22" s="829" customFormat="1">
      <c r="A266" s="830"/>
      <c r="I266" s="1178"/>
      <c r="J266" s="1178"/>
      <c r="V266" s="1178"/>
    </row>
    <row r="267" spans="1:22" s="829" customFormat="1">
      <c r="A267" s="830"/>
      <c r="I267" s="1178"/>
      <c r="J267" s="1178"/>
      <c r="V267" s="1178"/>
    </row>
    <row r="268" spans="1:22" s="829" customFormat="1">
      <c r="A268" s="830"/>
      <c r="I268" s="1178"/>
      <c r="J268" s="1178"/>
      <c r="V268" s="1178"/>
    </row>
    <row r="269" spans="1:22" s="829" customFormat="1">
      <c r="A269" s="830"/>
      <c r="I269" s="1178"/>
      <c r="J269" s="1178"/>
      <c r="V269" s="1178"/>
    </row>
    <row r="270" spans="1:22" s="829" customFormat="1">
      <c r="A270" s="830"/>
      <c r="I270" s="1178"/>
      <c r="J270" s="1178"/>
      <c r="V270" s="1178"/>
    </row>
    <row r="271" spans="1:22" s="829" customFormat="1">
      <c r="A271" s="830"/>
      <c r="I271" s="1178"/>
      <c r="J271" s="1178"/>
      <c r="V271" s="1178"/>
    </row>
    <row r="272" spans="1:22" s="829" customFormat="1">
      <c r="A272" s="830"/>
      <c r="I272" s="1178"/>
      <c r="J272" s="1178"/>
      <c r="V272" s="1178"/>
    </row>
    <row r="273" spans="1:22" s="829" customFormat="1">
      <c r="A273" s="830"/>
      <c r="I273" s="1178"/>
      <c r="J273" s="1178"/>
      <c r="V273" s="1178"/>
    </row>
    <row r="274" spans="1:22" s="829" customFormat="1">
      <c r="A274" s="830"/>
      <c r="I274" s="1178"/>
      <c r="J274" s="1178"/>
      <c r="V274" s="1178"/>
    </row>
    <row r="275" spans="1:22" s="829" customFormat="1">
      <c r="A275" s="830"/>
      <c r="I275" s="1178"/>
      <c r="J275" s="1178"/>
      <c r="V275" s="1178"/>
    </row>
    <row r="276" spans="1:22" s="829" customFormat="1">
      <c r="A276" s="830"/>
      <c r="I276" s="1178"/>
      <c r="J276" s="1178"/>
      <c r="V276" s="1178"/>
    </row>
    <row r="277" spans="1:22" s="829" customFormat="1">
      <c r="A277" s="830"/>
      <c r="I277" s="1178"/>
      <c r="J277" s="1178"/>
      <c r="V277" s="1178"/>
    </row>
    <row r="278" spans="1:22" s="829" customFormat="1">
      <c r="A278" s="830"/>
      <c r="I278" s="1178"/>
      <c r="J278" s="1178"/>
      <c r="V278" s="1178"/>
    </row>
    <row r="279" spans="1:22" s="829" customFormat="1">
      <c r="A279" s="830"/>
      <c r="I279" s="1178"/>
      <c r="J279" s="1178"/>
      <c r="V279" s="1178"/>
    </row>
    <row r="280" spans="1:22" s="829" customFormat="1">
      <c r="A280" s="830"/>
      <c r="I280" s="1178"/>
      <c r="J280" s="1178"/>
      <c r="V280" s="1178"/>
    </row>
    <row r="281" spans="1:22" s="829" customFormat="1">
      <c r="A281" s="830"/>
      <c r="I281" s="1178"/>
      <c r="J281" s="1178"/>
      <c r="V281" s="1178"/>
    </row>
    <row r="282" spans="1:22" s="829" customFormat="1">
      <c r="A282" s="830"/>
      <c r="I282" s="1178"/>
      <c r="J282" s="1178"/>
      <c r="V282" s="1178"/>
    </row>
    <row r="283" spans="1:22" s="829" customFormat="1">
      <c r="A283" s="830"/>
      <c r="I283" s="1178"/>
      <c r="J283" s="1178"/>
      <c r="V283" s="1178"/>
    </row>
    <row r="284" spans="1:22" s="829" customFormat="1">
      <c r="A284" s="830"/>
      <c r="I284" s="1178"/>
      <c r="J284" s="1178"/>
      <c r="V284" s="1178"/>
    </row>
    <row r="285" spans="1:22" s="829" customFormat="1">
      <c r="A285" s="830"/>
      <c r="I285" s="1178"/>
      <c r="J285" s="1178"/>
      <c r="V285" s="1178"/>
    </row>
    <row r="286" spans="1:22" s="829" customFormat="1">
      <c r="A286" s="830"/>
      <c r="I286" s="1178"/>
      <c r="J286" s="1178"/>
      <c r="V286" s="1178"/>
    </row>
    <row r="287" spans="1:22" s="829" customFormat="1">
      <c r="A287" s="830"/>
      <c r="I287" s="1178"/>
      <c r="J287" s="1178"/>
      <c r="V287" s="1178"/>
    </row>
    <row r="288" spans="1:22" s="829" customFormat="1">
      <c r="A288" s="830"/>
      <c r="I288" s="1178"/>
      <c r="J288" s="1178"/>
      <c r="V288" s="1178"/>
    </row>
    <row r="289" spans="1:22" s="829" customFormat="1">
      <c r="A289" s="830"/>
      <c r="I289" s="1178"/>
      <c r="J289" s="1178"/>
      <c r="V289" s="1178"/>
    </row>
    <row r="290" spans="1:22" s="829" customFormat="1">
      <c r="A290" s="830"/>
      <c r="I290" s="1178"/>
      <c r="J290" s="1178"/>
      <c r="V290" s="1178"/>
    </row>
    <row r="291" spans="1:22" s="829" customFormat="1">
      <c r="A291" s="830"/>
      <c r="I291" s="1178"/>
      <c r="J291" s="1178"/>
      <c r="V291" s="1178"/>
    </row>
    <row r="292" spans="1:22" s="829" customFormat="1">
      <c r="A292" s="830"/>
      <c r="I292" s="1178"/>
      <c r="J292" s="1178"/>
      <c r="V292" s="1178"/>
    </row>
    <row r="293" spans="1:22" s="829" customFormat="1">
      <c r="A293" s="830"/>
      <c r="I293" s="1178"/>
      <c r="J293" s="1178"/>
      <c r="V293" s="1178"/>
    </row>
    <row r="294" spans="1:22" s="829" customFormat="1">
      <c r="A294" s="830"/>
      <c r="I294" s="1178"/>
      <c r="J294" s="1178"/>
      <c r="V294" s="1178"/>
    </row>
    <row r="295" spans="1:22" s="829" customFormat="1">
      <c r="A295" s="830"/>
      <c r="I295" s="1178"/>
      <c r="J295" s="1178"/>
      <c r="V295" s="1178"/>
    </row>
    <row r="296" spans="1:22" s="829" customFormat="1">
      <c r="A296" s="830"/>
      <c r="I296" s="1178"/>
      <c r="J296" s="1178"/>
      <c r="V296" s="1178"/>
    </row>
    <row r="297" spans="1:22" s="829" customFormat="1">
      <c r="A297" s="830"/>
      <c r="I297" s="1178"/>
      <c r="J297" s="1178"/>
      <c r="V297" s="1178"/>
    </row>
    <row r="298" spans="1:22" s="829" customFormat="1">
      <c r="A298" s="830"/>
      <c r="I298" s="1178"/>
      <c r="J298" s="1178"/>
      <c r="V298" s="1178"/>
    </row>
    <row r="299" spans="1:22" s="829" customFormat="1">
      <c r="A299" s="830"/>
      <c r="I299" s="1178"/>
      <c r="J299" s="1178"/>
      <c r="V299" s="1178"/>
    </row>
    <row r="300" spans="1:22" s="829" customFormat="1">
      <c r="A300" s="830"/>
      <c r="I300" s="1178"/>
      <c r="J300" s="1178"/>
      <c r="V300" s="1178"/>
    </row>
    <row r="301" spans="1:22" s="829" customFormat="1">
      <c r="A301" s="830"/>
      <c r="I301" s="1178"/>
      <c r="J301" s="1178"/>
      <c r="V301" s="1178"/>
    </row>
    <row r="302" spans="1:22" s="829" customFormat="1">
      <c r="A302" s="830"/>
      <c r="I302" s="1178"/>
      <c r="J302" s="1178"/>
      <c r="V302" s="1178"/>
    </row>
    <row r="303" spans="1:22" s="829" customFormat="1">
      <c r="A303" s="830"/>
      <c r="I303" s="1178"/>
      <c r="J303" s="1178"/>
      <c r="V303" s="1178"/>
    </row>
    <row r="304" spans="1:22" s="829" customFormat="1">
      <c r="A304" s="830"/>
      <c r="I304" s="1178"/>
      <c r="J304" s="1178"/>
      <c r="V304" s="1178"/>
    </row>
    <row r="305" spans="1:22" s="829" customFormat="1">
      <c r="A305" s="830"/>
      <c r="I305" s="1178"/>
      <c r="J305" s="1178"/>
      <c r="V305" s="1178"/>
    </row>
    <row r="306" spans="1:22" s="829" customFormat="1">
      <c r="A306" s="830"/>
      <c r="I306" s="1178"/>
      <c r="J306" s="1178"/>
      <c r="V306" s="1178"/>
    </row>
    <row r="307" spans="1:22" s="829" customFormat="1">
      <c r="A307" s="830"/>
      <c r="I307" s="1178"/>
      <c r="J307" s="1178"/>
      <c r="V307" s="1178"/>
    </row>
    <row r="308" spans="1:22" s="829" customFormat="1">
      <c r="A308" s="830"/>
      <c r="I308" s="1178"/>
      <c r="J308" s="1178"/>
      <c r="V308" s="1178"/>
    </row>
    <row r="309" spans="1:22" s="829" customFormat="1">
      <c r="A309" s="830"/>
      <c r="I309" s="1178"/>
      <c r="J309" s="1178"/>
      <c r="V309" s="1178"/>
    </row>
    <row r="310" spans="1:22" s="829" customFormat="1">
      <c r="A310" s="830"/>
      <c r="I310" s="1178"/>
      <c r="J310" s="1178"/>
      <c r="V310" s="1178"/>
    </row>
    <row r="311" spans="1:22" s="829" customFormat="1">
      <c r="A311" s="830"/>
      <c r="I311" s="1178"/>
      <c r="J311" s="1178"/>
      <c r="V311" s="1178"/>
    </row>
    <row r="312" spans="1:22" s="829" customFormat="1">
      <c r="A312" s="830"/>
      <c r="I312" s="1178"/>
      <c r="J312" s="1178"/>
      <c r="V312" s="1178"/>
    </row>
    <row r="313" spans="1:22" s="829" customFormat="1">
      <c r="A313" s="830"/>
      <c r="I313" s="1178"/>
      <c r="J313" s="1178"/>
      <c r="V313" s="1178"/>
    </row>
    <row r="314" spans="1:22" s="829" customFormat="1">
      <c r="A314" s="830"/>
      <c r="I314" s="1178"/>
      <c r="J314" s="1178"/>
      <c r="V314" s="1178"/>
    </row>
    <row r="315" spans="1:22" s="829" customFormat="1">
      <c r="A315" s="830"/>
      <c r="I315" s="1178"/>
      <c r="J315" s="1178"/>
      <c r="V315" s="1178"/>
    </row>
    <row r="316" spans="1:22" s="829" customFormat="1">
      <c r="A316" s="830"/>
      <c r="I316" s="1178"/>
      <c r="J316" s="1178"/>
      <c r="V316" s="1178"/>
    </row>
    <row r="317" spans="1:22" s="829" customFormat="1">
      <c r="A317" s="830"/>
      <c r="I317" s="1178"/>
      <c r="J317" s="1178"/>
      <c r="V317" s="1178"/>
    </row>
    <row r="318" spans="1:22" s="829" customFormat="1">
      <c r="A318" s="830"/>
      <c r="I318" s="1178"/>
      <c r="J318" s="1178"/>
      <c r="V318" s="1178"/>
    </row>
    <row r="319" spans="1:22" s="829" customFormat="1">
      <c r="A319" s="830"/>
      <c r="I319" s="1178"/>
      <c r="J319" s="1178"/>
      <c r="V319" s="1178"/>
    </row>
    <row r="320" spans="1:22" s="829" customFormat="1">
      <c r="A320" s="830"/>
      <c r="I320" s="1178"/>
      <c r="J320" s="1178"/>
      <c r="V320" s="1178"/>
    </row>
    <row r="321" spans="1:22" s="829" customFormat="1">
      <c r="A321" s="830"/>
      <c r="I321" s="1178"/>
      <c r="J321" s="1178"/>
      <c r="V321" s="1178"/>
    </row>
    <row r="322" spans="1:22" s="829" customFormat="1">
      <c r="A322" s="830"/>
      <c r="I322" s="1178"/>
      <c r="J322" s="1178"/>
      <c r="V322" s="1178"/>
    </row>
    <row r="323" spans="1:22" s="829" customFormat="1">
      <c r="A323" s="830"/>
      <c r="I323" s="1178"/>
      <c r="J323" s="1178"/>
      <c r="V323" s="1178"/>
    </row>
    <row r="324" spans="1:22" s="829" customFormat="1">
      <c r="A324" s="830"/>
      <c r="I324" s="1178"/>
      <c r="J324" s="1178"/>
      <c r="V324" s="1178"/>
    </row>
    <row r="325" spans="1:22" s="829" customFormat="1">
      <c r="A325" s="830"/>
      <c r="I325" s="1178"/>
      <c r="J325" s="1178"/>
      <c r="V325" s="1178"/>
    </row>
    <row r="326" spans="1:22" s="829" customFormat="1">
      <c r="A326" s="830"/>
      <c r="I326" s="1178"/>
      <c r="J326" s="1178"/>
      <c r="V326" s="1178"/>
    </row>
    <row r="327" spans="1:22" s="829" customFormat="1">
      <c r="A327" s="830"/>
      <c r="I327" s="1178"/>
      <c r="J327" s="1178"/>
      <c r="V327" s="1178"/>
    </row>
    <row r="328" spans="1:22" s="829" customFormat="1">
      <c r="A328" s="830"/>
      <c r="I328" s="1178"/>
      <c r="J328" s="1178"/>
      <c r="V328" s="1178"/>
    </row>
    <row r="329" spans="1:22" s="829" customFormat="1">
      <c r="A329" s="830"/>
      <c r="I329" s="1178"/>
      <c r="J329" s="1178"/>
      <c r="V329" s="1178"/>
    </row>
    <row r="330" spans="1:22" s="829" customFormat="1">
      <c r="A330" s="830"/>
      <c r="I330" s="1178"/>
      <c r="J330" s="1178"/>
      <c r="V330" s="1178"/>
    </row>
    <row r="331" spans="1:22" s="829" customFormat="1">
      <c r="A331" s="830"/>
      <c r="I331" s="1178"/>
      <c r="J331" s="1178"/>
      <c r="V331" s="1178"/>
    </row>
    <row r="332" spans="1:22" s="829" customFormat="1">
      <c r="A332" s="830"/>
      <c r="I332" s="1178"/>
      <c r="J332" s="1178"/>
      <c r="V332" s="1178"/>
    </row>
    <row r="333" spans="1:22" s="829" customFormat="1">
      <c r="A333" s="830"/>
      <c r="I333" s="1178"/>
      <c r="J333" s="1178"/>
      <c r="V333" s="1178"/>
    </row>
    <row r="334" spans="1:22" s="829" customFormat="1">
      <c r="A334" s="830"/>
      <c r="I334" s="1178"/>
      <c r="J334" s="1178"/>
      <c r="V334" s="1178"/>
    </row>
    <row r="335" spans="1:22" s="829" customFormat="1">
      <c r="A335" s="830"/>
      <c r="I335" s="1178"/>
      <c r="J335" s="1178"/>
      <c r="V335" s="1178"/>
    </row>
    <row r="336" spans="1:22" s="829" customFormat="1">
      <c r="A336" s="830"/>
      <c r="I336" s="1178"/>
      <c r="J336" s="1178"/>
      <c r="V336" s="1178"/>
    </row>
    <row r="337" spans="1:22" s="829" customFormat="1">
      <c r="A337" s="830"/>
      <c r="I337" s="1178"/>
      <c r="J337" s="1178"/>
      <c r="V337" s="1178"/>
    </row>
    <row r="338" spans="1:22" s="829" customFormat="1">
      <c r="A338" s="830"/>
      <c r="I338" s="1178"/>
      <c r="J338" s="1178"/>
      <c r="V338" s="1178"/>
    </row>
    <row r="339" spans="1:22" s="829" customFormat="1">
      <c r="A339" s="830"/>
      <c r="I339" s="1178"/>
      <c r="J339" s="1178"/>
      <c r="V339" s="1178"/>
    </row>
    <row r="340" spans="1:22" s="829" customFormat="1">
      <c r="A340" s="830"/>
      <c r="I340" s="1178"/>
      <c r="J340" s="1178"/>
      <c r="V340" s="1178"/>
    </row>
    <row r="341" spans="1:22" s="829" customFormat="1">
      <c r="A341" s="830"/>
      <c r="I341" s="1178"/>
      <c r="J341" s="1178"/>
      <c r="V341" s="1178"/>
    </row>
    <row r="342" spans="1:22" s="829" customFormat="1">
      <c r="A342" s="830"/>
      <c r="I342" s="1178"/>
      <c r="J342" s="1178"/>
      <c r="V342" s="1178"/>
    </row>
    <row r="343" spans="1:22" s="829" customFormat="1">
      <c r="A343" s="830"/>
      <c r="I343" s="1178"/>
      <c r="J343" s="1178"/>
      <c r="V343" s="1178"/>
    </row>
    <row r="344" spans="1:22" s="829" customFormat="1">
      <c r="A344" s="830"/>
      <c r="I344" s="1178"/>
      <c r="J344" s="1178"/>
      <c r="V344" s="1178"/>
    </row>
    <row r="345" spans="1:22" s="829" customFormat="1">
      <c r="A345" s="830"/>
      <c r="I345" s="1178"/>
      <c r="J345" s="1178"/>
      <c r="V345" s="1178"/>
    </row>
    <row r="346" spans="1:22" s="829" customFormat="1">
      <c r="A346" s="830"/>
      <c r="I346" s="1178"/>
      <c r="J346" s="1178"/>
      <c r="V346" s="1178"/>
    </row>
    <row r="347" spans="1:22" s="829" customFormat="1">
      <c r="A347" s="830"/>
      <c r="I347" s="1178"/>
      <c r="J347" s="1178"/>
      <c r="V347" s="1178"/>
    </row>
    <row r="348" spans="1:22" s="829" customFormat="1">
      <c r="A348" s="830"/>
      <c r="I348" s="1178"/>
      <c r="J348" s="1178"/>
      <c r="V348" s="1178"/>
    </row>
    <row r="349" spans="1:22" s="829" customFormat="1">
      <c r="A349" s="830"/>
      <c r="I349" s="1178"/>
      <c r="J349" s="1178"/>
      <c r="V349" s="1178"/>
    </row>
    <row r="350" spans="1:22" s="829" customFormat="1">
      <c r="A350" s="830"/>
      <c r="I350" s="1178"/>
      <c r="J350" s="1178"/>
      <c r="V350" s="1178"/>
    </row>
    <row r="351" spans="1:22" s="829" customFormat="1">
      <c r="A351" s="830"/>
      <c r="I351" s="1178"/>
      <c r="J351" s="1178"/>
      <c r="V351" s="1178"/>
    </row>
    <row r="352" spans="1:22" s="829" customFormat="1">
      <c r="A352" s="830"/>
      <c r="I352" s="1178"/>
      <c r="J352" s="1178"/>
      <c r="V352" s="1178"/>
    </row>
    <row r="353" spans="1:22" s="829" customFormat="1">
      <c r="A353" s="830"/>
      <c r="I353" s="1178"/>
      <c r="J353" s="1178"/>
      <c r="V353" s="1178"/>
    </row>
    <row r="354" spans="1:22" s="829" customFormat="1">
      <c r="A354" s="830"/>
      <c r="I354" s="1178"/>
      <c r="J354" s="1178"/>
      <c r="V354" s="1178"/>
    </row>
    <row r="355" spans="1:22" s="829" customFormat="1">
      <c r="A355" s="830"/>
      <c r="I355" s="1178"/>
      <c r="J355" s="1178"/>
      <c r="V355" s="1178"/>
    </row>
    <row r="356" spans="1:22" s="829" customFormat="1">
      <c r="A356" s="830"/>
      <c r="I356" s="1178"/>
      <c r="J356" s="1178"/>
      <c r="V356" s="1178"/>
    </row>
    <row r="357" spans="1:22" s="829" customFormat="1">
      <c r="A357" s="830"/>
      <c r="I357" s="1178"/>
      <c r="J357" s="1178"/>
      <c r="V357" s="1178"/>
    </row>
    <row r="358" spans="1:22" s="829" customFormat="1">
      <c r="A358" s="830"/>
      <c r="I358" s="1178"/>
      <c r="J358" s="1178"/>
      <c r="V358" s="1178"/>
    </row>
    <row r="359" spans="1:22" s="829" customFormat="1">
      <c r="A359" s="830"/>
      <c r="I359" s="1178"/>
      <c r="J359" s="1178"/>
      <c r="V359" s="1178"/>
    </row>
    <row r="360" spans="1:22" s="829" customFormat="1">
      <c r="A360" s="830"/>
      <c r="I360" s="1178"/>
      <c r="J360" s="1178"/>
      <c r="V360" s="1178"/>
    </row>
    <row r="361" spans="1:22" s="829" customFormat="1">
      <c r="A361" s="830"/>
      <c r="I361" s="1178"/>
      <c r="J361" s="1178"/>
      <c r="V361" s="1178"/>
    </row>
    <row r="362" spans="1:22" s="829" customFormat="1">
      <c r="A362" s="830"/>
      <c r="I362" s="1178"/>
      <c r="J362" s="1178"/>
      <c r="V362" s="1178"/>
    </row>
    <row r="363" spans="1:22" s="829" customFormat="1">
      <c r="A363" s="830"/>
      <c r="I363" s="1178"/>
      <c r="J363" s="1178"/>
      <c r="V363" s="1178"/>
    </row>
    <row r="364" spans="1:22" s="829" customFormat="1">
      <c r="A364" s="830"/>
      <c r="I364" s="1178"/>
      <c r="J364" s="1178"/>
      <c r="V364" s="1178"/>
    </row>
    <row r="365" spans="1:22" s="829" customFormat="1">
      <c r="A365" s="830"/>
      <c r="I365" s="1178"/>
      <c r="J365" s="1178"/>
      <c r="V365" s="1178"/>
    </row>
    <row r="366" spans="1:22" s="829" customFormat="1">
      <c r="A366" s="830"/>
      <c r="I366" s="1178"/>
      <c r="J366" s="1178"/>
      <c r="V366" s="1178"/>
    </row>
    <row r="367" spans="1:22" s="829" customFormat="1">
      <c r="A367" s="830"/>
      <c r="I367" s="1178"/>
      <c r="J367" s="1178"/>
      <c r="V367" s="1178"/>
    </row>
    <row r="368" spans="1:22" s="829" customFormat="1">
      <c r="A368" s="830"/>
      <c r="I368" s="1178"/>
      <c r="J368" s="1178"/>
      <c r="V368" s="1178"/>
    </row>
    <row r="369" spans="1:22" s="829" customFormat="1">
      <c r="A369" s="830"/>
      <c r="I369" s="1178"/>
      <c r="J369" s="1178"/>
      <c r="V369" s="1178"/>
    </row>
    <row r="370" spans="1:22" s="829" customFormat="1">
      <c r="A370" s="830"/>
      <c r="I370" s="1178"/>
      <c r="J370" s="1178"/>
      <c r="V370" s="1178"/>
    </row>
    <row r="371" spans="1:22" s="829" customFormat="1">
      <c r="A371" s="830"/>
      <c r="I371" s="1178"/>
      <c r="J371" s="1178"/>
      <c r="V371" s="1178"/>
    </row>
    <row r="372" spans="1:22" s="829" customFormat="1">
      <c r="A372" s="830"/>
      <c r="I372" s="1178"/>
      <c r="J372" s="1178"/>
      <c r="V372" s="1178"/>
    </row>
    <row r="373" spans="1:22" s="829" customFormat="1">
      <c r="A373" s="830"/>
      <c r="I373" s="1178"/>
      <c r="J373" s="1178"/>
      <c r="V373" s="1178"/>
    </row>
    <row r="374" spans="1:22" s="829" customFormat="1">
      <c r="A374" s="830"/>
      <c r="I374" s="1178"/>
      <c r="J374" s="1178"/>
      <c r="V374" s="1178"/>
    </row>
    <row r="375" spans="1:22" s="829" customFormat="1">
      <c r="A375" s="830"/>
      <c r="I375" s="1178"/>
      <c r="J375" s="1178"/>
      <c r="V375" s="1178"/>
    </row>
    <row r="376" spans="1:22" s="829" customFormat="1">
      <c r="A376" s="830"/>
      <c r="I376" s="1178"/>
      <c r="J376" s="1178"/>
      <c r="V376" s="1178"/>
    </row>
    <row r="377" spans="1:22" s="829" customFormat="1">
      <c r="A377" s="830"/>
      <c r="I377" s="1178"/>
      <c r="J377" s="1178"/>
      <c r="V377" s="1178"/>
    </row>
    <row r="378" spans="1:22" s="829" customFormat="1">
      <c r="A378" s="830"/>
      <c r="I378" s="1178"/>
      <c r="J378" s="1178"/>
      <c r="V378" s="1178"/>
    </row>
    <row r="379" spans="1:22" s="829" customFormat="1">
      <c r="A379" s="830"/>
      <c r="I379" s="1178"/>
      <c r="J379" s="1178"/>
      <c r="V379" s="1178"/>
    </row>
    <row r="380" spans="1:22" s="829" customFormat="1">
      <c r="A380" s="830"/>
      <c r="I380" s="1178"/>
      <c r="J380" s="1178"/>
      <c r="V380" s="1178"/>
    </row>
    <row r="381" spans="1:22" s="829" customFormat="1">
      <c r="A381" s="830"/>
      <c r="I381" s="1178"/>
      <c r="J381" s="1178"/>
      <c r="V381" s="1178"/>
    </row>
    <row r="382" spans="1:22" s="829" customFormat="1">
      <c r="A382" s="830"/>
      <c r="I382" s="1178"/>
      <c r="J382" s="1178"/>
      <c r="V382" s="1178"/>
    </row>
    <row r="383" spans="1:22" s="829" customFormat="1">
      <c r="A383" s="830"/>
      <c r="I383" s="1178"/>
      <c r="J383" s="1178"/>
      <c r="V383" s="1178"/>
    </row>
    <row r="384" spans="1:22" s="829" customFormat="1">
      <c r="A384" s="830"/>
      <c r="I384" s="1178"/>
      <c r="J384" s="1178"/>
      <c r="V384" s="1178"/>
    </row>
    <row r="385" spans="1:22" s="829" customFormat="1">
      <c r="A385" s="830"/>
      <c r="I385" s="1178"/>
      <c r="J385" s="1178"/>
      <c r="V385" s="1178"/>
    </row>
    <row r="386" spans="1:22" s="829" customFormat="1">
      <c r="A386" s="830"/>
      <c r="I386" s="1178"/>
      <c r="J386" s="1178"/>
      <c r="V386" s="1178"/>
    </row>
    <row r="387" spans="1:22" s="829" customFormat="1">
      <c r="A387" s="830"/>
      <c r="I387" s="1178"/>
      <c r="J387" s="1178"/>
      <c r="V387" s="1178"/>
    </row>
    <row r="388" spans="1:22" s="829" customFormat="1">
      <c r="A388" s="830"/>
      <c r="I388" s="1178"/>
      <c r="J388" s="1178"/>
      <c r="V388" s="1178"/>
    </row>
    <row r="389" spans="1:22" s="829" customFormat="1">
      <c r="A389" s="830"/>
      <c r="I389" s="1178"/>
      <c r="J389" s="1178"/>
      <c r="V389" s="1178"/>
    </row>
    <row r="390" spans="1:22" s="829" customFormat="1">
      <c r="A390" s="830"/>
      <c r="I390" s="1178"/>
      <c r="J390" s="1178"/>
      <c r="V390" s="1178"/>
    </row>
    <row r="391" spans="1:22" s="829" customFormat="1">
      <c r="A391" s="830"/>
      <c r="I391" s="1178"/>
      <c r="J391" s="1178"/>
      <c r="V391" s="1178"/>
    </row>
    <row r="392" spans="1:22" s="829" customFormat="1">
      <c r="A392" s="830"/>
      <c r="I392" s="1178"/>
      <c r="J392" s="1178"/>
      <c r="V392" s="1178"/>
    </row>
    <row r="393" spans="1:22" s="829" customFormat="1">
      <c r="A393" s="830"/>
      <c r="I393" s="1178"/>
      <c r="J393" s="1178"/>
      <c r="V393" s="1178"/>
    </row>
    <row r="394" spans="1:22" s="829" customFormat="1">
      <c r="A394" s="830"/>
      <c r="I394" s="1178"/>
      <c r="J394" s="1178"/>
      <c r="V394" s="1178"/>
    </row>
    <row r="395" spans="1:22" s="829" customFormat="1">
      <c r="A395" s="830"/>
      <c r="I395" s="1178"/>
      <c r="J395" s="1178"/>
      <c r="V395" s="1178"/>
    </row>
    <row r="396" spans="1:22" s="829" customFormat="1">
      <c r="A396" s="830"/>
      <c r="I396" s="1178"/>
      <c r="J396" s="1178"/>
      <c r="V396" s="1178"/>
    </row>
    <row r="397" spans="1:22" s="829" customFormat="1">
      <c r="A397" s="830"/>
      <c r="I397" s="1178"/>
      <c r="J397" s="1178"/>
      <c r="V397" s="1178"/>
    </row>
    <row r="398" spans="1:22" s="829" customFormat="1">
      <c r="A398" s="830"/>
      <c r="I398" s="1178"/>
      <c r="J398" s="1178"/>
      <c r="V398" s="1178"/>
    </row>
    <row r="399" spans="1:22" s="829" customFormat="1">
      <c r="A399" s="830"/>
      <c r="I399" s="1178"/>
      <c r="J399" s="1178"/>
      <c r="V399" s="1178"/>
    </row>
    <row r="400" spans="1:22" s="829" customFormat="1">
      <c r="A400" s="830"/>
      <c r="I400" s="1178"/>
      <c r="J400" s="1178"/>
      <c r="V400" s="1178"/>
    </row>
    <row r="401" spans="1:22" s="829" customFormat="1">
      <c r="A401" s="830"/>
      <c r="I401" s="1178"/>
      <c r="J401" s="1178"/>
      <c r="V401" s="1178"/>
    </row>
    <row r="402" spans="1:22" s="829" customFormat="1">
      <c r="A402" s="830"/>
      <c r="I402" s="1178"/>
      <c r="J402" s="1178"/>
      <c r="V402" s="1178"/>
    </row>
    <row r="403" spans="1:22" s="829" customFormat="1">
      <c r="A403" s="830"/>
      <c r="I403" s="1178"/>
      <c r="J403" s="1178"/>
      <c r="V403" s="1178"/>
    </row>
    <row r="404" spans="1:22" s="829" customFormat="1">
      <c r="A404" s="830"/>
      <c r="I404" s="1178"/>
      <c r="J404" s="1178"/>
      <c r="V404" s="1178"/>
    </row>
    <row r="405" spans="1:22" s="829" customFormat="1">
      <c r="A405" s="830"/>
      <c r="I405" s="1178"/>
      <c r="J405" s="1178"/>
      <c r="V405" s="1178"/>
    </row>
    <row r="406" spans="1:22" s="829" customFormat="1">
      <c r="A406" s="830"/>
      <c r="I406" s="1178"/>
      <c r="J406" s="1178"/>
      <c r="V406" s="1178"/>
    </row>
    <row r="407" spans="1:22" s="829" customFormat="1">
      <c r="A407" s="830"/>
      <c r="I407" s="1178"/>
      <c r="J407" s="1178"/>
      <c r="V407" s="1178"/>
    </row>
    <row r="408" spans="1:22" s="829" customFormat="1">
      <c r="A408" s="830"/>
      <c r="I408" s="1178"/>
      <c r="J408" s="1178"/>
      <c r="V408" s="1178"/>
    </row>
    <row r="409" spans="1:22" s="829" customFormat="1">
      <c r="A409" s="830"/>
      <c r="I409" s="1178"/>
      <c r="J409" s="1178"/>
      <c r="V409" s="1178"/>
    </row>
    <row r="410" spans="1:22" s="829" customFormat="1">
      <c r="A410" s="830"/>
      <c r="I410" s="1178"/>
      <c r="J410" s="1178"/>
      <c r="V410" s="1178"/>
    </row>
    <row r="411" spans="1:22" s="829" customFormat="1">
      <c r="A411" s="830"/>
      <c r="I411" s="1178"/>
      <c r="J411" s="1178"/>
      <c r="V411" s="1178"/>
    </row>
    <row r="412" spans="1:22" s="829" customFormat="1">
      <c r="A412" s="830"/>
      <c r="I412" s="1178"/>
      <c r="J412" s="1178"/>
      <c r="V412" s="1178"/>
    </row>
    <row r="413" spans="1:22" s="829" customFormat="1">
      <c r="A413" s="830"/>
      <c r="I413" s="1178"/>
      <c r="J413" s="1178"/>
      <c r="V413" s="1178"/>
    </row>
    <row r="414" spans="1:22" s="829" customFormat="1">
      <c r="A414" s="830"/>
      <c r="I414" s="1178"/>
      <c r="J414" s="1178"/>
      <c r="V414" s="1178"/>
    </row>
    <row r="415" spans="1:22" s="829" customFormat="1">
      <c r="A415" s="830"/>
      <c r="I415" s="1178"/>
      <c r="J415" s="1178"/>
      <c r="V415" s="1178"/>
    </row>
    <row r="416" spans="1:22" s="829" customFormat="1">
      <c r="A416" s="830"/>
      <c r="I416" s="1178"/>
      <c r="J416" s="1178"/>
      <c r="V416" s="1178"/>
    </row>
    <row r="417" spans="1:22" s="829" customFormat="1">
      <c r="A417" s="830"/>
      <c r="I417" s="1178"/>
      <c r="J417" s="1178"/>
      <c r="V417" s="1178"/>
    </row>
    <row r="418" spans="1:22" s="829" customFormat="1">
      <c r="A418" s="830"/>
      <c r="I418" s="1178"/>
      <c r="J418" s="1178"/>
      <c r="V418" s="1178"/>
    </row>
    <row r="419" spans="1:22" s="829" customFormat="1">
      <c r="A419" s="830"/>
      <c r="I419" s="1178"/>
      <c r="J419" s="1178"/>
      <c r="V419" s="1178"/>
    </row>
  </sheetData>
  <autoFilter ref="A6:AA43">
    <filterColumn colId="21">
      <customFilters>
        <customFilter operator="notEqual" val=" "/>
      </customFilters>
    </filterColumn>
  </autoFilter>
  <mergeCells count="32">
    <mergeCell ref="U49:W49"/>
    <mergeCell ref="B4:D4"/>
    <mergeCell ref="Y4:Y6"/>
    <mergeCell ref="M5:M6"/>
    <mergeCell ref="A4:A6"/>
    <mergeCell ref="B5:B6"/>
    <mergeCell ref="I5:I6"/>
    <mergeCell ref="I4:K4"/>
    <mergeCell ref="G4:H4"/>
    <mergeCell ref="C5:C6"/>
    <mergeCell ref="D5:D6"/>
    <mergeCell ref="R5:R6"/>
    <mergeCell ref="O4:R4"/>
    <mergeCell ref="K5:K6"/>
    <mergeCell ref="L5:L6"/>
    <mergeCell ref="P5:P6"/>
    <mergeCell ref="W5:W6"/>
    <mergeCell ref="A1:Y1"/>
    <mergeCell ref="A2:Y2"/>
    <mergeCell ref="S4:W4"/>
    <mergeCell ref="X4:X6"/>
    <mergeCell ref="S5:U5"/>
    <mergeCell ref="V5:V6"/>
    <mergeCell ref="E4:E6"/>
    <mergeCell ref="Q5:Q6"/>
    <mergeCell ref="G5:G6"/>
    <mergeCell ref="F4:F6"/>
    <mergeCell ref="N5:N6"/>
    <mergeCell ref="L4:N4"/>
    <mergeCell ref="O5:O6"/>
    <mergeCell ref="H5:H6"/>
    <mergeCell ref="J5:J6"/>
  </mergeCells>
  <pageMargins left="0.2" right="0.19" top="0.71" bottom="0.74" header="0.3" footer="0.4"/>
  <pageSetup paperSize="9" scale="42" orientation="landscape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AF392"/>
  <sheetViews>
    <sheetView tabSelected="1" topLeftCell="K1" zoomScaleNormal="100" workbookViewId="0">
      <selection activeCell="M26" sqref="A26:XFD26"/>
    </sheetView>
  </sheetViews>
  <sheetFormatPr defaultColWidth="9" defaultRowHeight="19.8"/>
  <cols>
    <col min="1" max="1" width="5" style="619" customWidth="1"/>
    <col min="2" max="2" width="9.3984375" style="619" customWidth="1"/>
    <col min="3" max="3" width="13.09765625" style="619" customWidth="1"/>
    <col min="4" max="4" width="10.69921875" style="619" bestFit="1" customWidth="1"/>
    <col min="5" max="5" width="71.59765625" style="620" customWidth="1"/>
    <col min="6" max="6" width="9.09765625" style="619" customWidth="1"/>
    <col min="7" max="7" width="7.5" style="620" customWidth="1"/>
    <col min="8" max="8" width="7.59765625" style="620" customWidth="1"/>
    <col min="9" max="9" width="10.3984375" style="620" customWidth="1"/>
    <col min="10" max="10" width="11.8984375" style="620" customWidth="1"/>
    <col min="11" max="11" width="11.69921875" style="620" customWidth="1"/>
    <col min="12" max="12" width="10.5" style="620" customWidth="1"/>
    <col min="13" max="13" width="8.8984375" style="620" customWidth="1"/>
    <col min="14" max="15" width="10.59765625" style="620" customWidth="1"/>
    <col min="16" max="16" width="9.19921875" style="620" customWidth="1"/>
    <col min="17" max="17" width="9.69921875" style="620" bestFit="1" customWidth="1"/>
    <col min="18" max="18" width="12.19921875" style="620" bestFit="1" customWidth="1"/>
    <col min="19" max="19" width="18.59765625" style="620" customWidth="1"/>
    <col min="20" max="20" width="14.69921875" style="620" customWidth="1"/>
    <col min="21" max="21" width="11.5" style="620" customWidth="1"/>
    <col min="22" max="22" width="11.19921875" style="620" customWidth="1"/>
    <col min="23" max="23" width="12" style="620" customWidth="1"/>
    <col min="24" max="24" width="5.69921875" style="620" customWidth="1"/>
    <col min="25" max="25" width="7.8984375" style="620" customWidth="1"/>
    <col min="26" max="26" width="14" style="621" bestFit="1" customWidth="1"/>
    <col min="27" max="27" width="5.59765625" style="621" customWidth="1"/>
    <col min="28" max="28" width="7.09765625" style="621" customWidth="1"/>
    <col min="29" max="32" width="9" style="621"/>
    <col min="33" max="16384" width="9" style="620"/>
  </cols>
  <sheetData>
    <row r="1" spans="1:32" s="597" customFormat="1" ht="61.5" customHeight="1">
      <c r="A1" s="1404" t="s">
        <v>716</v>
      </c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  <c r="P1" s="1404"/>
      <c r="Q1" s="1404"/>
      <c r="R1" s="1404"/>
      <c r="S1" s="1404"/>
      <c r="T1" s="1404"/>
      <c r="U1" s="1404"/>
      <c r="V1" s="1404"/>
      <c r="W1" s="1404"/>
      <c r="X1" s="1404"/>
      <c r="Y1" s="1404"/>
      <c r="Z1" s="596"/>
      <c r="AA1" s="596"/>
      <c r="AB1" s="596"/>
      <c r="AC1" s="596"/>
      <c r="AD1" s="596"/>
      <c r="AE1" s="596"/>
      <c r="AF1" s="596"/>
    </row>
    <row r="2" spans="1:32" s="597" customFormat="1" ht="58.8">
      <c r="A2" s="1404" t="s">
        <v>346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  <c r="S2" s="1404"/>
      <c r="T2" s="1404"/>
      <c r="U2" s="1404"/>
      <c r="V2" s="1404"/>
      <c r="W2" s="1404"/>
      <c r="X2" s="1404"/>
      <c r="Y2" s="1404"/>
      <c r="Z2" s="596"/>
      <c r="AA2" s="596"/>
      <c r="AB2" s="596"/>
      <c r="AC2" s="596"/>
      <c r="AD2" s="596"/>
      <c r="AE2" s="596"/>
      <c r="AF2" s="596"/>
    </row>
    <row r="3" spans="1:32" s="601" customFormat="1" ht="35.25" customHeight="1" thickBot="1">
      <c r="A3" s="598"/>
      <c r="B3" s="598"/>
      <c r="C3" s="598"/>
      <c r="D3" s="598"/>
      <c r="E3" s="598"/>
      <c r="F3" s="600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 t="s">
        <v>347</v>
      </c>
      <c r="X3" s="598"/>
      <c r="Z3" s="602"/>
      <c r="AA3" s="602"/>
      <c r="AB3" s="602"/>
      <c r="AC3" s="602"/>
      <c r="AD3" s="602"/>
      <c r="AE3" s="602"/>
      <c r="AF3" s="602"/>
    </row>
    <row r="4" spans="1:32" s="601" customFormat="1" ht="66.75" customHeight="1" thickTop="1">
      <c r="A4" s="1405" t="s">
        <v>42</v>
      </c>
      <c r="B4" s="1407" t="s">
        <v>162</v>
      </c>
      <c r="C4" s="1407"/>
      <c r="D4" s="1407"/>
      <c r="E4" s="1408" t="s">
        <v>46</v>
      </c>
      <c r="F4" s="1410" t="s">
        <v>342</v>
      </c>
      <c r="G4" s="1407" t="s">
        <v>316</v>
      </c>
      <c r="H4" s="1407"/>
      <c r="I4" s="1412" t="s">
        <v>343</v>
      </c>
      <c r="J4" s="1412"/>
      <c r="K4" s="1407"/>
      <c r="L4" s="1413" t="s">
        <v>409</v>
      </c>
      <c r="M4" s="1413"/>
      <c r="N4" s="1413"/>
      <c r="O4" s="1413" t="s">
        <v>348</v>
      </c>
      <c r="P4" s="1413"/>
      <c r="Q4" s="1413"/>
      <c r="R4" s="1413"/>
      <c r="S4" s="1413" t="s">
        <v>368</v>
      </c>
      <c r="T4" s="1413"/>
      <c r="U4" s="1413"/>
      <c r="V4" s="1413"/>
      <c r="W4" s="1413"/>
      <c r="X4" s="1418" t="s">
        <v>131</v>
      </c>
      <c r="Y4" s="1421" t="s">
        <v>45</v>
      </c>
      <c r="Z4" s="602"/>
      <c r="AA4" s="602"/>
      <c r="AB4" s="602"/>
      <c r="AC4" s="602"/>
      <c r="AD4" s="602"/>
      <c r="AE4" s="602"/>
      <c r="AF4" s="602"/>
    </row>
    <row r="5" spans="1:32" s="601" customFormat="1" ht="29.25" customHeight="1" thickBot="1">
      <c r="A5" s="1406"/>
      <c r="B5" s="1428" t="s">
        <v>344</v>
      </c>
      <c r="C5" s="1429" t="s">
        <v>164</v>
      </c>
      <c r="D5" s="1431" t="s">
        <v>345</v>
      </c>
      <c r="E5" s="1409"/>
      <c r="F5" s="1411"/>
      <c r="G5" s="1432" t="s">
        <v>317</v>
      </c>
      <c r="H5" s="1434" t="s">
        <v>318</v>
      </c>
      <c r="I5" s="1436" t="s">
        <v>358</v>
      </c>
      <c r="J5" s="1438" t="s">
        <v>171</v>
      </c>
      <c r="K5" s="1424" t="s">
        <v>43</v>
      </c>
      <c r="L5" s="1414" t="s">
        <v>358</v>
      </c>
      <c r="M5" s="1416" t="s">
        <v>171</v>
      </c>
      <c r="N5" s="1424" t="s">
        <v>43</v>
      </c>
      <c r="O5" s="1414" t="s">
        <v>358</v>
      </c>
      <c r="P5" s="1416" t="s">
        <v>171</v>
      </c>
      <c r="Q5" s="1416" t="s">
        <v>357</v>
      </c>
      <c r="R5" s="1424" t="s">
        <v>43</v>
      </c>
      <c r="S5" s="1426" t="s">
        <v>166</v>
      </c>
      <c r="T5" s="1426"/>
      <c r="U5" s="1426"/>
      <c r="V5" s="1323" t="s">
        <v>171</v>
      </c>
      <c r="W5" s="1424" t="s">
        <v>319</v>
      </c>
      <c r="X5" s="1419"/>
      <c r="Y5" s="1422"/>
      <c r="Z5" s="602"/>
      <c r="AA5" s="602"/>
      <c r="AB5" s="602"/>
      <c r="AC5" s="602"/>
      <c r="AD5" s="602"/>
      <c r="AE5" s="602"/>
      <c r="AF5" s="602"/>
    </row>
    <row r="6" spans="1:32" s="601" customFormat="1" ht="61.5" hidden="1" customHeight="1" thickBot="1">
      <c r="A6" s="1406"/>
      <c r="B6" s="1428"/>
      <c r="C6" s="1430"/>
      <c r="D6" s="1431"/>
      <c r="E6" s="1409"/>
      <c r="F6" s="1411"/>
      <c r="G6" s="1433"/>
      <c r="H6" s="1435"/>
      <c r="I6" s="1437"/>
      <c r="J6" s="1439"/>
      <c r="K6" s="1425"/>
      <c r="L6" s="1415"/>
      <c r="M6" s="1417"/>
      <c r="N6" s="1425"/>
      <c r="O6" s="1415"/>
      <c r="P6" s="1417"/>
      <c r="Q6" s="1417"/>
      <c r="R6" s="1425"/>
      <c r="S6" s="1029" t="s">
        <v>430</v>
      </c>
      <c r="T6" s="1026" t="s">
        <v>427</v>
      </c>
      <c r="U6" s="1027" t="s">
        <v>43</v>
      </c>
      <c r="V6" s="1415"/>
      <c r="W6" s="1425"/>
      <c r="X6" s="1420"/>
      <c r="Y6" s="1423"/>
      <c r="Z6" s="602"/>
      <c r="AA6" s="602"/>
      <c r="AB6" s="602"/>
      <c r="AC6" s="602"/>
      <c r="AD6" s="602"/>
      <c r="AE6" s="602"/>
      <c r="AF6" s="602"/>
    </row>
    <row r="7" spans="1:32" s="640" customFormat="1" ht="23.25" customHeight="1" thickBot="1">
      <c r="A7" s="650">
        <v>1</v>
      </c>
      <c r="B7" s="680">
        <v>2</v>
      </c>
      <c r="C7" s="655">
        <v>3</v>
      </c>
      <c r="D7" s="681">
        <v>4</v>
      </c>
      <c r="E7" s="651">
        <v>5</v>
      </c>
      <c r="F7" s="652">
        <v>6</v>
      </c>
      <c r="G7" s="653">
        <v>7</v>
      </c>
      <c r="H7" s="654">
        <v>8</v>
      </c>
      <c r="I7" s="1186">
        <v>9</v>
      </c>
      <c r="J7" s="1187">
        <v>10</v>
      </c>
      <c r="K7" s="654" t="s">
        <v>320</v>
      </c>
      <c r="L7" s="653">
        <v>12</v>
      </c>
      <c r="M7" s="655">
        <v>13</v>
      </c>
      <c r="N7" s="654" t="s">
        <v>321</v>
      </c>
      <c r="O7" s="653">
        <v>15</v>
      </c>
      <c r="P7" s="655">
        <v>16</v>
      </c>
      <c r="Q7" s="655">
        <v>17</v>
      </c>
      <c r="R7" s="654" t="s">
        <v>322</v>
      </c>
      <c r="S7" s="653">
        <v>19</v>
      </c>
      <c r="T7" s="655">
        <v>20</v>
      </c>
      <c r="U7" s="654" t="s">
        <v>323</v>
      </c>
      <c r="V7" s="1156">
        <v>22</v>
      </c>
      <c r="W7" s="654" t="s">
        <v>170</v>
      </c>
      <c r="X7" s="656">
        <v>24</v>
      </c>
      <c r="Y7" s="657">
        <v>25</v>
      </c>
    </row>
    <row r="8" spans="1:32" s="1049" customFormat="1" ht="39.6">
      <c r="A8" s="1031">
        <v>1</v>
      </c>
      <c r="B8" s="1032" t="s">
        <v>64</v>
      </c>
      <c r="C8" s="1033" t="s">
        <v>527</v>
      </c>
      <c r="D8" s="1034" t="s">
        <v>6</v>
      </c>
      <c r="E8" s="1035" t="s">
        <v>349</v>
      </c>
      <c r="F8" s="1036">
        <v>1</v>
      </c>
      <c r="G8" s="1050" t="s">
        <v>369</v>
      </c>
      <c r="H8" s="1051" t="s">
        <v>369</v>
      </c>
      <c r="I8" s="1188">
        <v>298</v>
      </c>
      <c r="J8" s="1189">
        <v>2740</v>
      </c>
      <c r="K8" s="1040">
        <f>J8+I8</f>
        <v>3038</v>
      </c>
      <c r="L8" s="1052">
        <v>0</v>
      </c>
      <c r="M8" s="1042">
        <v>0</v>
      </c>
      <c r="N8" s="1053">
        <v>0</v>
      </c>
      <c r="O8" s="1054">
        <v>0</v>
      </c>
      <c r="P8" s="1042">
        <v>0</v>
      </c>
      <c r="Q8" s="1042">
        <v>0</v>
      </c>
      <c r="R8" s="1055">
        <v>0</v>
      </c>
      <c r="S8" s="1054">
        <v>0</v>
      </c>
      <c r="T8" s="1039">
        <v>200</v>
      </c>
      <c r="U8" s="1056">
        <f t="shared" ref="U8:U15" si="0">S8+T8</f>
        <v>200</v>
      </c>
      <c r="V8" s="1183">
        <v>2740</v>
      </c>
      <c r="W8" s="1040">
        <f t="shared" ref="W8:W15" si="1">U8+V8</f>
        <v>2940</v>
      </c>
      <c r="X8" s="1057" t="s">
        <v>30</v>
      </c>
      <c r="Y8" s="1048" t="s">
        <v>508</v>
      </c>
    </row>
    <row r="9" spans="1:32" s="1049" customFormat="1" ht="45" customHeight="1">
      <c r="A9" s="1031">
        <f t="shared" ref="A9:A15" si="2">A8+1</f>
        <v>2</v>
      </c>
      <c r="B9" s="1032" t="s">
        <v>64</v>
      </c>
      <c r="C9" s="1033" t="s">
        <v>528</v>
      </c>
      <c r="D9" s="1034" t="s">
        <v>6</v>
      </c>
      <c r="E9" s="1035" t="s">
        <v>673</v>
      </c>
      <c r="F9" s="1036">
        <v>1</v>
      </c>
      <c r="G9" s="1050" t="s">
        <v>369</v>
      </c>
      <c r="H9" s="1051" t="s">
        <v>438</v>
      </c>
      <c r="I9" s="1188">
        <v>2500</v>
      </c>
      <c r="J9" s="1189">
        <v>16800</v>
      </c>
      <c r="K9" s="1040">
        <f>J9+I9</f>
        <v>19300</v>
      </c>
      <c r="L9" s="1052">
        <v>0</v>
      </c>
      <c r="M9" s="1042">
        <v>0</v>
      </c>
      <c r="N9" s="1053">
        <v>0</v>
      </c>
      <c r="O9" s="1054">
        <v>0</v>
      </c>
      <c r="P9" s="1042">
        <v>0</v>
      </c>
      <c r="Q9" s="1042">
        <v>0</v>
      </c>
      <c r="R9" s="1055">
        <v>0</v>
      </c>
      <c r="S9" s="1054">
        <v>0</v>
      </c>
      <c r="T9" s="1039">
        <v>400</v>
      </c>
      <c r="U9" s="1056">
        <f t="shared" si="0"/>
        <v>400</v>
      </c>
      <c r="V9" s="1183">
        <v>16800</v>
      </c>
      <c r="W9" s="1040">
        <f t="shared" si="1"/>
        <v>17200</v>
      </c>
      <c r="X9" s="1057" t="s">
        <v>30</v>
      </c>
      <c r="Y9" s="1048" t="s">
        <v>508</v>
      </c>
    </row>
    <row r="10" spans="1:32" s="1049" customFormat="1" ht="30.75" customHeight="1">
      <c r="A10" s="1031">
        <f t="shared" si="2"/>
        <v>3</v>
      </c>
      <c r="B10" s="1032" t="s">
        <v>64</v>
      </c>
      <c r="C10" s="1033" t="s">
        <v>529</v>
      </c>
      <c r="D10" s="1034" t="s">
        <v>6</v>
      </c>
      <c r="E10" s="1035" t="s">
        <v>350</v>
      </c>
      <c r="F10" s="1036">
        <v>1</v>
      </c>
      <c r="G10" s="1050" t="s">
        <v>369</v>
      </c>
      <c r="H10" s="1051" t="s">
        <v>438</v>
      </c>
      <c r="I10" s="1188">
        <v>2997</v>
      </c>
      <c r="J10" s="1189">
        <v>7566</v>
      </c>
      <c r="K10" s="1040">
        <f>J10+I10</f>
        <v>10563</v>
      </c>
      <c r="L10" s="1052">
        <v>0</v>
      </c>
      <c r="M10" s="1042">
        <v>0</v>
      </c>
      <c r="N10" s="1053">
        <v>0</v>
      </c>
      <c r="O10" s="1054">
        <v>0</v>
      </c>
      <c r="P10" s="1042">
        <v>0</v>
      </c>
      <c r="Q10" s="1042">
        <v>0</v>
      </c>
      <c r="R10" s="1055">
        <v>0</v>
      </c>
      <c r="S10" s="1054">
        <v>0</v>
      </c>
      <c r="T10" s="1039">
        <v>400</v>
      </c>
      <c r="U10" s="1056">
        <f t="shared" si="0"/>
        <v>400</v>
      </c>
      <c r="V10" s="1183">
        <v>7566</v>
      </c>
      <c r="W10" s="1040">
        <f t="shared" si="1"/>
        <v>7966</v>
      </c>
      <c r="X10" s="1057" t="s">
        <v>30</v>
      </c>
      <c r="Y10" s="1048" t="s">
        <v>509</v>
      </c>
    </row>
    <row r="11" spans="1:32" s="1049" customFormat="1" ht="27.75" hidden="1" customHeight="1">
      <c r="A11" s="1031">
        <f t="shared" si="2"/>
        <v>4</v>
      </c>
      <c r="B11" s="1032" t="s">
        <v>64</v>
      </c>
      <c r="C11" s="1033" t="s">
        <v>65</v>
      </c>
      <c r="D11" s="1034" t="s">
        <v>6</v>
      </c>
      <c r="E11" s="1035" t="s">
        <v>351</v>
      </c>
      <c r="F11" s="1036">
        <v>1</v>
      </c>
      <c r="G11" s="1037" t="s">
        <v>507</v>
      </c>
      <c r="H11" s="719" t="s">
        <v>507</v>
      </c>
      <c r="I11" s="1139">
        <v>17000</v>
      </c>
      <c r="J11" s="1140">
        <v>0</v>
      </c>
      <c r="K11" s="1040">
        <f>I11+J11</f>
        <v>17000</v>
      </c>
      <c r="L11" s="1041">
        <v>13109.33</v>
      </c>
      <c r="M11" s="1042">
        <v>0</v>
      </c>
      <c r="N11" s="1043">
        <f>L11+M11</f>
        <v>13109.33</v>
      </c>
      <c r="O11" s="1038">
        <v>12868.5</v>
      </c>
      <c r="P11" s="1042">
        <v>0</v>
      </c>
      <c r="Q11" s="1042">
        <v>0</v>
      </c>
      <c r="R11" s="1040">
        <f>O11+P11+Q11</f>
        <v>12868.5</v>
      </c>
      <c r="S11" s="1044">
        <v>0</v>
      </c>
      <c r="T11" s="1045">
        <v>1494.61</v>
      </c>
      <c r="U11" s="1040">
        <f t="shared" si="0"/>
        <v>1494.61</v>
      </c>
      <c r="V11" s="1046">
        <v>0</v>
      </c>
      <c r="W11" s="1040">
        <f t="shared" si="1"/>
        <v>1494.61</v>
      </c>
      <c r="X11" s="1047"/>
      <c r="Y11" s="1048"/>
    </row>
    <row r="12" spans="1:32" s="1049" customFormat="1" ht="29.25" hidden="1" customHeight="1">
      <c r="A12" s="1031">
        <f t="shared" si="2"/>
        <v>5</v>
      </c>
      <c r="B12" s="1032" t="s">
        <v>64</v>
      </c>
      <c r="C12" s="1033" t="s">
        <v>66</v>
      </c>
      <c r="D12" s="1034" t="s">
        <v>20</v>
      </c>
      <c r="E12" s="1035" t="s">
        <v>352</v>
      </c>
      <c r="F12" s="1036">
        <v>1</v>
      </c>
      <c r="G12" s="1037" t="s">
        <v>17</v>
      </c>
      <c r="H12" s="719" t="s">
        <v>16</v>
      </c>
      <c r="I12" s="1139">
        <v>5000</v>
      </c>
      <c r="J12" s="1140">
        <v>0</v>
      </c>
      <c r="K12" s="1040">
        <f>I12+J12</f>
        <v>5000</v>
      </c>
      <c r="L12" s="1041">
        <v>3509.59</v>
      </c>
      <c r="M12" s="1042">
        <v>0</v>
      </c>
      <c r="N12" s="1043">
        <f>L12+M12</f>
        <v>3509.59</v>
      </c>
      <c r="O12" s="1038">
        <v>2651.5</v>
      </c>
      <c r="P12" s="1042">
        <v>0</v>
      </c>
      <c r="Q12" s="1042">
        <v>0</v>
      </c>
      <c r="R12" s="1040">
        <f>O12+P12+Q12</f>
        <v>2651.5</v>
      </c>
      <c r="S12" s="1044">
        <v>0</v>
      </c>
      <c r="T12" s="1045">
        <v>1848.5</v>
      </c>
      <c r="U12" s="1040">
        <f t="shared" si="0"/>
        <v>1848.5</v>
      </c>
      <c r="V12" s="1046">
        <v>0</v>
      </c>
      <c r="W12" s="1040">
        <f t="shared" si="1"/>
        <v>1848.5</v>
      </c>
      <c r="X12" s="1047"/>
      <c r="Y12" s="1048"/>
    </row>
    <row r="13" spans="1:32" s="605" customFormat="1" ht="32.25" hidden="1" customHeight="1">
      <c r="A13" s="673">
        <f t="shared" si="2"/>
        <v>6</v>
      </c>
      <c r="B13" s="662" t="s">
        <v>64</v>
      </c>
      <c r="C13" s="661" t="s">
        <v>67</v>
      </c>
      <c r="D13" s="663" t="s">
        <v>6</v>
      </c>
      <c r="E13" s="636" t="s">
        <v>68</v>
      </c>
      <c r="F13" s="646">
        <v>1</v>
      </c>
      <c r="G13" s="679" t="s">
        <v>35</v>
      </c>
      <c r="H13" s="683" t="s">
        <v>36</v>
      </c>
      <c r="I13" s="1139">
        <v>3350</v>
      </c>
      <c r="J13" s="1140">
        <v>0</v>
      </c>
      <c r="K13" s="625">
        <f>I13+J13</f>
        <v>3350</v>
      </c>
      <c r="L13" s="626">
        <v>3350</v>
      </c>
      <c r="M13" s="894">
        <v>0</v>
      </c>
      <c r="N13" s="624">
        <f>L13+M13</f>
        <v>3350</v>
      </c>
      <c r="O13" s="623">
        <v>2425</v>
      </c>
      <c r="P13" s="894"/>
      <c r="Q13" s="894">
        <v>0</v>
      </c>
      <c r="R13" s="625">
        <f>O13+P13+Q13</f>
        <v>2425</v>
      </c>
      <c r="S13" s="897">
        <v>0</v>
      </c>
      <c r="T13" s="622">
        <f>750+175</f>
        <v>925</v>
      </c>
      <c r="U13" s="625">
        <f t="shared" si="0"/>
        <v>925</v>
      </c>
      <c r="V13" s="901">
        <v>0</v>
      </c>
      <c r="W13" s="625">
        <f t="shared" si="1"/>
        <v>925</v>
      </c>
      <c r="X13" s="603"/>
      <c r="Y13" s="604"/>
    </row>
    <row r="14" spans="1:32" s="605" customFormat="1" ht="33" hidden="1" customHeight="1">
      <c r="A14" s="673">
        <f t="shared" si="2"/>
        <v>7</v>
      </c>
      <c r="B14" s="664" t="s">
        <v>64</v>
      </c>
      <c r="C14" s="665" t="s">
        <v>172</v>
      </c>
      <c r="D14" s="663" t="s">
        <v>6</v>
      </c>
      <c r="E14" s="636" t="s">
        <v>353</v>
      </c>
      <c r="F14" s="646">
        <v>1</v>
      </c>
      <c r="G14" s="659" t="s">
        <v>98</v>
      </c>
      <c r="H14" s="683" t="s">
        <v>98</v>
      </c>
      <c r="I14" s="1139">
        <v>4600</v>
      </c>
      <c r="J14" s="1140">
        <v>0</v>
      </c>
      <c r="K14" s="625">
        <f>I14+J14</f>
        <v>4600</v>
      </c>
      <c r="L14" s="626">
        <v>2488.02</v>
      </c>
      <c r="M14" s="894">
        <v>0</v>
      </c>
      <c r="N14" s="624">
        <f>L14+M14</f>
        <v>2488.02</v>
      </c>
      <c r="O14" s="623">
        <v>1000</v>
      </c>
      <c r="P14" s="894">
        <v>0</v>
      </c>
      <c r="Q14" s="894">
        <v>0</v>
      </c>
      <c r="R14" s="625">
        <f>O14+P14+Q14</f>
        <v>1000</v>
      </c>
      <c r="S14" s="623">
        <v>1000</v>
      </c>
      <c r="T14" s="622">
        <v>200.54</v>
      </c>
      <c r="U14" s="625">
        <f t="shared" si="0"/>
        <v>1200.54</v>
      </c>
      <c r="V14" s="901">
        <v>0</v>
      </c>
      <c r="W14" s="625">
        <f t="shared" si="1"/>
        <v>1200.54</v>
      </c>
      <c r="X14" s="603"/>
      <c r="Y14" s="604"/>
    </row>
    <row r="15" spans="1:32" s="605" customFormat="1" ht="28.5" hidden="1" customHeight="1">
      <c r="A15" s="673">
        <f t="shared" si="2"/>
        <v>8</v>
      </c>
      <c r="B15" s="666" t="s">
        <v>64</v>
      </c>
      <c r="C15" s="661" t="s">
        <v>173</v>
      </c>
      <c r="D15" s="663" t="s">
        <v>6</v>
      </c>
      <c r="E15" s="636" t="s">
        <v>354</v>
      </c>
      <c r="F15" s="646">
        <v>1</v>
      </c>
      <c r="G15" s="659" t="s">
        <v>97</v>
      </c>
      <c r="H15" s="683" t="s">
        <v>97</v>
      </c>
      <c r="I15" s="1139">
        <v>3000</v>
      </c>
      <c r="J15" s="1140">
        <v>0</v>
      </c>
      <c r="K15" s="625">
        <f>I15+J15</f>
        <v>3000</v>
      </c>
      <c r="L15" s="626">
        <v>916.5</v>
      </c>
      <c r="M15" s="894">
        <v>0</v>
      </c>
      <c r="N15" s="624">
        <f>L15+M15</f>
        <v>916.5</v>
      </c>
      <c r="O15" s="623">
        <v>750</v>
      </c>
      <c r="P15" s="894">
        <v>0</v>
      </c>
      <c r="Q15" s="894">
        <v>0</v>
      </c>
      <c r="R15" s="625">
        <f>O15+P15+Q15</f>
        <v>750</v>
      </c>
      <c r="S15" s="897">
        <v>0</v>
      </c>
      <c r="T15" s="622">
        <v>750</v>
      </c>
      <c r="U15" s="625">
        <f t="shared" si="0"/>
        <v>750</v>
      </c>
      <c r="V15" s="901">
        <v>0</v>
      </c>
      <c r="W15" s="625">
        <f t="shared" si="1"/>
        <v>750</v>
      </c>
      <c r="X15" s="603"/>
      <c r="Y15" s="604"/>
    </row>
    <row r="16" spans="1:32" s="605" customFormat="1" ht="28.5" hidden="1" customHeight="1">
      <c r="A16" s="634" t="s">
        <v>4</v>
      </c>
      <c r="B16" s="667"/>
      <c r="C16" s="668"/>
      <c r="D16" s="669"/>
      <c r="E16" s="635" t="s">
        <v>126</v>
      </c>
      <c r="F16" s="645">
        <f>COUNT(A17:A20)</f>
        <v>4</v>
      </c>
      <c r="G16" s="679"/>
      <c r="H16" s="682"/>
      <c r="I16" s="1139">
        <f>SUM(I17:I20)</f>
        <v>7350</v>
      </c>
      <c r="J16" s="1140">
        <f>SUM(J17:J20)</f>
        <v>0</v>
      </c>
      <c r="K16" s="660">
        <f>SUM(K17:K20)</f>
        <v>7350</v>
      </c>
      <c r="L16" s="902">
        <f t="shared" ref="L16:W16" si="3">SUM(L17:L20)</f>
        <v>6593.23</v>
      </c>
      <c r="M16" s="898">
        <f t="shared" si="3"/>
        <v>0</v>
      </c>
      <c r="N16" s="660">
        <f t="shared" si="3"/>
        <v>6593.23</v>
      </c>
      <c r="O16" s="902">
        <f t="shared" si="3"/>
        <v>6423.53</v>
      </c>
      <c r="P16" s="898">
        <f t="shared" si="3"/>
        <v>0</v>
      </c>
      <c r="Q16" s="898">
        <f t="shared" si="3"/>
        <v>0</v>
      </c>
      <c r="R16" s="660">
        <f t="shared" si="3"/>
        <v>6423.53</v>
      </c>
      <c r="S16" s="902">
        <f t="shared" si="3"/>
        <v>803</v>
      </c>
      <c r="T16" s="903">
        <f t="shared" si="3"/>
        <v>123.46</v>
      </c>
      <c r="U16" s="660">
        <f t="shared" si="3"/>
        <v>926.46</v>
      </c>
      <c r="V16" s="904">
        <f t="shared" si="3"/>
        <v>0</v>
      </c>
      <c r="W16" s="660">
        <f t="shared" si="3"/>
        <v>926.46</v>
      </c>
      <c r="X16" s="603"/>
      <c r="Y16" s="604"/>
    </row>
    <row r="17" spans="1:32" s="605" customFormat="1" ht="28.5" hidden="1" customHeight="1">
      <c r="A17" s="673">
        <f>A15+1</f>
        <v>9</v>
      </c>
      <c r="B17" s="670" t="s">
        <v>64</v>
      </c>
      <c r="C17" s="671" t="s">
        <v>398</v>
      </c>
      <c r="D17" s="672" t="s">
        <v>14</v>
      </c>
      <c r="E17" s="599" t="s">
        <v>371</v>
      </c>
      <c r="F17" s="646">
        <v>1</v>
      </c>
      <c r="G17" s="858">
        <v>2017</v>
      </c>
      <c r="H17" s="859">
        <v>2017</v>
      </c>
      <c r="I17" s="1139">
        <v>500</v>
      </c>
      <c r="J17" s="1140">
        <v>0</v>
      </c>
      <c r="K17" s="625">
        <f>J17+I17</f>
        <v>500</v>
      </c>
      <c r="L17" s="895">
        <v>0</v>
      </c>
      <c r="M17" s="894">
        <v>0</v>
      </c>
      <c r="N17" s="896">
        <f>M17+L17</f>
        <v>0</v>
      </c>
      <c r="O17" s="895">
        <v>0</v>
      </c>
      <c r="P17" s="894">
        <v>0</v>
      </c>
      <c r="Q17" s="894">
        <v>0</v>
      </c>
      <c r="R17" s="896">
        <f>Q17+P17+O17</f>
        <v>0</v>
      </c>
      <c r="S17" s="623">
        <v>500</v>
      </c>
      <c r="T17" s="893">
        <v>0</v>
      </c>
      <c r="U17" s="625">
        <f t="shared" ref="U17:U25" si="4">S17+T17</f>
        <v>500</v>
      </c>
      <c r="V17" s="897">
        <v>0</v>
      </c>
      <c r="W17" s="625">
        <f t="shared" ref="W17:W25" si="5">U17+V17</f>
        <v>500</v>
      </c>
      <c r="X17" s="603"/>
      <c r="Y17" s="604"/>
    </row>
    <row r="18" spans="1:32" s="605" customFormat="1" ht="30.75" hidden="1" customHeight="1">
      <c r="A18" s="673">
        <f t="shared" ref="A18:A25" si="6">A17+1</f>
        <v>10</v>
      </c>
      <c r="B18" s="670" t="s">
        <v>64</v>
      </c>
      <c r="C18" s="671" t="s">
        <v>399</v>
      </c>
      <c r="D18" s="672" t="s">
        <v>401</v>
      </c>
      <c r="E18" s="599" t="s">
        <v>421</v>
      </c>
      <c r="F18" s="646">
        <v>1</v>
      </c>
      <c r="G18" s="858" t="s">
        <v>98</v>
      </c>
      <c r="H18" s="859" t="s">
        <v>98</v>
      </c>
      <c r="I18" s="1139">
        <v>250</v>
      </c>
      <c r="J18" s="1140">
        <v>0</v>
      </c>
      <c r="K18" s="625">
        <f>J18+I18</f>
        <v>250</v>
      </c>
      <c r="L18" s="623">
        <v>116.7</v>
      </c>
      <c r="M18" s="894">
        <v>0</v>
      </c>
      <c r="N18" s="625">
        <f>M18+L18</f>
        <v>116.7</v>
      </c>
      <c r="O18" s="623">
        <v>117</v>
      </c>
      <c r="P18" s="894">
        <v>0</v>
      </c>
      <c r="Q18" s="894">
        <v>0</v>
      </c>
      <c r="R18" s="625">
        <f>Q18+P18+O18</f>
        <v>117</v>
      </c>
      <c r="S18" s="623">
        <v>133</v>
      </c>
      <c r="T18" s="893">
        <v>0</v>
      </c>
      <c r="U18" s="625">
        <f t="shared" si="4"/>
        <v>133</v>
      </c>
      <c r="V18" s="897">
        <v>0</v>
      </c>
      <c r="W18" s="625">
        <f t="shared" si="5"/>
        <v>133</v>
      </c>
      <c r="X18" s="603"/>
      <c r="Y18" s="604"/>
    </row>
    <row r="19" spans="1:32" s="605" customFormat="1" ht="38.25" hidden="1" customHeight="1">
      <c r="A19" s="673">
        <f t="shared" si="6"/>
        <v>11</v>
      </c>
      <c r="B19" s="670" t="s">
        <v>64</v>
      </c>
      <c r="C19" s="671" t="s">
        <v>400</v>
      </c>
      <c r="D19" s="672" t="s">
        <v>6</v>
      </c>
      <c r="E19" s="599" t="s">
        <v>372</v>
      </c>
      <c r="F19" s="646">
        <v>1</v>
      </c>
      <c r="G19" s="858" t="s">
        <v>466</v>
      </c>
      <c r="H19" s="859" t="s">
        <v>466</v>
      </c>
      <c r="I19" s="1139">
        <v>5600</v>
      </c>
      <c r="J19" s="1140">
        <v>0</v>
      </c>
      <c r="K19" s="625">
        <f>J19+I19</f>
        <v>5600</v>
      </c>
      <c r="L19" s="623">
        <v>5600</v>
      </c>
      <c r="M19" s="894">
        <v>0</v>
      </c>
      <c r="N19" s="625">
        <f>M19+L19</f>
        <v>5600</v>
      </c>
      <c r="O19" s="623">
        <v>5430</v>
      </c>
      <c r="P19" s="894">
        <v>0</v>
      </c>
      <c r="Q19" s="894">
        <v>0</v>
      </c>
      <c r="R19" s="625">
        <f>Q19+P19+O19</f>
        <v>5430</v>
      </c>
      <c r="S19" s="623">
        <v>170</v>
      </c>
      <c r="T19" s="893">
        <v>0</v>
      </c>
      <c r="U19" s="625">
        <f t="shared" si="4"/>
        <v>170</v>
      </c>
      <c r="V19" s="897">
        <v>0</v>
      </c>
      <c r="W19" s="625">
        <f t="shared" si="5"/>
        <v>170</v>
      </c>
      <c r="X19" s="603"/>
      <c r="Y19" s="604"/>
    </row>
    <row r="20" spans="1:32" s="605" customFormat="1" ht="29.25" hidden="1" customHeight="1">
      <c r="A20" s="673">
        <f t="shared" si="6"/>
        <v>12</v>
      </c>
      <c r="B20" s="674" t="s">
        <v>423</v>
      </c>
      <c r="C20" s="675" t="s">
        <v>424</v>
      </c>
      <c r="D20" s="676" t="s">
        <v>7</v>
      </c>
      <c r="E20" s="599" t="s">
        <v>422</v>
      </c>
      <c r="F20" s="646">
        <v>1</v>
      </c>
      <c r="G20" s="679" t="s">
        <v>98</v>
      </c>
      <c r="H20" s="685" t="s">
        <v>98</v>
      </c>
      <c r="I20" s="1139">
        <v>1000</v>
      </c>
      <c r="J20" s="1140">
        <v>0</v>
      </c>
      <c r="K20" s="625">
        <f>J20+I20</f>
        <v>1000</v>
      </c>
      <c r="L20" s="623">
        <v>876.53</v>
      </c>
      <c r="M20" s="894">
        <v>0</v>
      </c>
      <c r="N20" s="625">
        <f>M20+L20</f>
        <v>876.53</v>
      </c>
      <c r="O20" s="623">
        <v>876.53</v>
      </c>
      <c r="P20" s="894">
        <v>0</v>
      </c>
      <c r="Q20" s="894">
        <v>0</v>
      </c>
      <c r="R20" s="625">
        <f>Q20+P20+O20</f>
        <v>876.53</v>
      </c>
      <c r="S20" s="897">
        <v>0</v>
      </c>
      <c r="T20" s="622">
        <v>123.46</v>
      </c>
      <c r="U20" s="625">
        <f t="shared" si="4"/>
        <v>123.46</v>
      </c>
      <c r="V20" s="897">
        <v>0</v>
      </c>
      <c r="W20" s="625">
        <f t="shared" si="5"/>
        <v>123.46</v>
      </c>
      <c r="X20" s="603"/>
      <c r="Y20" s="604"/>
    </row>
    <row r="21" spans="1:32" s="605" customFormat="1" ht="39.75" hidden="1" customHeight="1">
      <c r="A21" s="673">
        <f t="shared" si="6"/>
        <v>13</v>
      </c>
      <c r="B21" s="662" t="s">
        <v>64</v>
      </c>
      <c r="C21" s="661" t="s">
        <v>530</v>
      </c>
      <c r="D21" s="663" t="s">
        <v>6</v>
      </c>
      <c r="E21" s="648" t="s">
        <v>355</v>
      </c>
      <c r="F21" s="646">
        <v>1</v>
      </c>
      <c r="G21" s="679" t="s">
        <v>369</v>
      </c>
      <c r="H21" s="683" t="s">
        <v>370</v>
      </c>
      <c r="I21" s="1139">
        <v>2500</v>
      </c>
      <c r="J21" s="1140">
        <v>0</v>
      </c>
      <c r="K21" s="625">
        <f>I21+J21</f>
        <v>2500</v>
      </c>
      <c r="L21" s="899">
        <v>0</v>
      </c>
      <c r="M21" s="894">
        <v>0</v>
      </c>
      <c r="N21" s="900">
        <v>0</v>
      </c>
      <c r="O21" s="895">
        <v>0</v>
      </c>
      <c r="P21" s="894">
        <v>0</v>
      </c>
      <c r="Q21" s="894">
        <v>0</v>
      </c>
      <c r="R21" s="896">
        <v>0</v>
      </c>
      <c r="S21" s="895">
        <v>0</v>
      </c>
      <c r="T21" s="622">
        <v>1000</v>
      </c>
      <c r="U21" s="625">
        <f t="shared" si="4"/>
        <v>1000</v>
      </c>
      <c r="V21" s="901">
        <v>0</v>
      </c>
      <c r="W21" s="625">
        <f t="shared" si="5"/>
        <v>1000</v>
      </c>
      <c r="X21" s="687" t="s">
        <v>30</v>
      </c>
      <c r="Y21" s="604"/>
    </row>
    <row r="22" spans="1:32" s="605" customFormat="1" ht="39.75" hidden="1" customHeight="1">
      <c r="A22" s="673">
        <f t="shared" si="6"/>
        <v>14</v>
      </c>
      <c r="B22" s="662" t="s">
        <v>64</v>
      </c>
      <c r="C22" s="661" t="s">
        <v>534</v>
      </c>
      <c r="D22" s="663" t="s">
        <v>6</v>
      </c>
      <c r="E22" s="1035" t="s">
        <v>674</v>
      </c>
      <c r="F22" s="646">
        <v>1</v>
      </c>
      <c r="G22" s="679" t="s">
        <v>369</v>
      </c>
      <c r="H22" s="684" t="s">
        <v>438</v>
      </c>
      <c r="I22" s="1139">
        <v>19695</v>
      </c>
      <c r="J22" s="1140">
        <v>0</v>
      </c>
      <c r="K22" s="625">
        <f>J22+I22</f>
        <v>19695</v>
      </c>
      <c r="L22" s="899">
        <v>0</v>
      </c>
      <c r="M22" s="894">
        <v>0</v>
      </c>
      <c r="N22" s="900">
        <v>0</v>
      </c>
      <c r="O22" s="895">
        <v>0</v>
      </c>
      <c r="P22" s="894">
        <v>0</v>
      </c>
      <c r="Q22" s="894">
        <v>0</v>
      </c>
      <c r="R22" s="896">
        <v>0</v>
      </c>
      <c r="S22" s="895">
        <v>0</v>
      </c>
      <c r="T22" s="622">
        <v>1000</v>
      </c>
      <c r="U22" s="625">
        <f t="shared" si="4"/>
        <v>1000</v>
      </c>
      <c r="V22" s="901">
        <v>0</v>
      </c>
      <c r="W22" s="625">
        <f t="shared" si="5"/>
        <v>1000</v>
      </c>
      <c r="X22" s="688" t="s">
        <v>30</v>
      </c>
      <c r="Y22" s="604"/>
    </row>
    <row r="23" spans="1:32" s="605" customFormat="1" ht="27" hidden="1" customHeight="1">
      <c r="A23" s="673">
        <f t="shared" si="6"/>
        <v>15</v>
      </c>
      <c r="B23" s="662" t="s">
        <v>64</v>
      </c>
      <c r="C23" s="661" t="s">
        <v>531</v>
      </c>
      <c r="D23" s="672" t="s">
        <v>401</v>
      </c>
      <c r="E23" s="637" t="s">
        <v>356</v>
      </c>
      <c r="F23" s="646">
        <v>1</v>
      </c>
      <c r="G23" s="679" t="s">
        <v>369</v>
      </c>
      <c r="H23" s="683" t="s">
        <v>369</v>
      </c>
      <c r="I23" s="1139">
        <v>500</v>
      </c>
      <c r="J23" s="1140">
        <v>0</v>
      </c>
      <c r="K23" s="625">
        <f>I23+J23</f>
        <v>500</v>
      </c>
      <c r="L23" s="899">
        <v>0</v>
      </c>
      <c r="M23" s="894">
        <v>0</v>
      </c>
      <c r="N23" s="900">
        <v>0</v>
      </c>
      <c r="O23" s="895">
        <v>0</v>
      </c>
      <c r="P23" s="894">
        <v>0</v>
      </c>
      <c r="Q23" s="894">
        <v>0</v>
      </c>
      <c r="R23" s="896">
        <v>0</v>
      </c>
      <c r="S23" s="895">
        <v>0</v>
      </c>
      <c r="T23" s="622">
        <v>300</v>
      </c>
      <c r="U23" s="625">
        <f t="shared" si="4"/>
        <v>300</v>
      </c>
      <c r="V23" s="901">
        <v>0</v>
      </c>
      <c r="W23" s="625">
        <f t="shared" si="5"/>
        <v>300</v>
      </c>
      <c r="X23" s="689" t="s">
        <v>30</v>
      </c>
      <c r="Y23" s="604"/>
    </row>
    <row r="24" spans="1:32" s="605" customFormat="1" ht="39.6" hidden="1">
      <c r="A24" s="673">
        <f t="shared" si="6"/>
        <v>16</v>
      </c>
      <c r="B24" s="662" t="s">
        <v>64</v>
      </c>
      <c r="C24" s="661" t="s">
        <v>532</v>
      </c>
      <c r="D24" s="672" t="s">
        <v>401</v>
      </c>
      <c r="E24" s="637" t="s">
        <v>420</v>
      </c>
      <c r="F24" s="646">
        <v>1</v>
      </c>
      <c r="G24" s="679" t="s">
        <v>369</v>
      </c>
      <c r="H24" s="685" t="s">
        <v>369</v>
      </c>
      <c r="I24" s="1139">
        <v>400</v>
      </c>
      <c r="J24" s="1140">
        <v>0</v>
      </c>
      <c r="K24" s="625">
        <f>I24+J24</f>
        <v>400</v>
      </c>
      <c r="L24" s="899">
        <v>0</v>
      </c>
      <c r="M24" s="894">
        <v>0</v>
      </c>
      <c r="N24" s="900">
        <v>0</v>
      </c>
      <c r="O24" s="895">
        <v>0</v>
      </c>
      <c r="P24" s="894">
        <v>0</v>
      </c>
      <c r="Q24" s="894">
        <v>0</v>
      </c>
      <c r="R24" s="896">
        <v>0</v>
      </c>
      <c r="S24" s="895">
        <v>0</v>
      </c>
      <c r="T24" s="622">
        <v>100</v>
      </c>
      <c r="U24" s="625">
        <f t="shared" si="4"/>
        <v>100</v>
      </c>
      <c r="V24" s="901">
        <v>0</v>
      </c>
      <c r="W24" s="625">
        <f t="shared" si="5"/>
        <v>100</v>
      </c>
      <c r="X24" s="689" t="s">
        <v>30</v>
      </c>
      <c r="Y24" s="604"/>
    </row>
    <row r="25" spans="1:32" s="605" customFormat="1" ht="27.75" hidden="1" customHeight="1">
      <c r="A25" s="673">
        <f t="shared" si="6"/>
        <v>17</v>
      </c>
      <c r="B25" s="662" t="s">
        <v>64</v>
      </c>
      <c r="C25" s="661" t="s">
        <v>533</v>
      </c>
      <c r="D25" s="672" t="s">
        <v>401</v>
      </c>
      <c r="E25" s="636" t="s">
        <v>419</v>
      </c>
      <c r="F25" s="646">
        <v>1</v>
      </c>
      <c r="G25" s="679" t="s">
        <v>369</v>
      </c>
      <c r="H25" s="685" t="s">
        <v>369</v>
      </c>
      <c r="I25" s="1139">
        <v>400</v>
      </c>
      <c r="J25" s="1140">
        <v>0</v>
      </c>
      <c r="K25" s="625">
        <f>I25+J25</f>
        <v>400</v>
      </c>
      <c r="L25" s="899">
        <v>0</v>
      </c>
      <c r="M25" s="894">
        <v>0</v>
      </c>
      <c r="N25" s="900">
        <v>0</v>
      </c>
      <c r="O25" s="895">
        <v>0</v>
      </c>
      <c r="P25" s="894">
        <v>0</v>
      </c>
      <c r="Q25" s="894">
        <v>0</v>
      </c>
      <c r="R25" s="896">
        <v>0</v>
      </c>
      <c r="S25" s="895">
        <v>0</v>
      </c>
      <c r="T25" s="622">
        <v>100</v>
      </c>
      <c r="U25" s="625">
        <f t="shared" si="4"/>
        <v>100</v>
      </c>
      <c r="V25" s="901">
        <v>0</v>
      </c>
      <c r="W25" s="625">
        <f t="shared" si="5"/>
        <v>100</v>
      </c>
      <c r="X25" s="689" t="s">
        <v>30</v>
      </c>
      <c r="Y25" s="604"/>
    </row>
    <row r="26" spans="1:32" s="609" customFormat="1" ht="20.399999999999999" thickBot="1">
      <c r="A26" s="632"/>
      <c r="B26" s="638"/>
      <c r="C26" s="633"/>
      <c r="D26" s="639"/>
      <c r="E26" s="649"/>
      <c r="F26" s="647"/>
      <c r="G26" s="641"/>
      <c r="H26" s="642"/>
      <c r="I26" s="1190"/>
      <c r="J26" s="1191"/>
      <c r="K26" s="629"/>
      <c r="L26" s="627"/>
      <c r="M26" s="628"/>
      <c r="N26" s="629"/>
      <c r="O26" s="627"/>
      <c r="P26" s="628"/>
      <c r="Q26" s="628"/>
      <c r="R26" s="644"/>
      <c r="S26" s="643"/>
      <c r="T26" s="628"/>
      <c r="U26" s="644"/>
      <c r="V26" s="1184"/>
      <c r="W26" s="629"/>
      <c r="X26" s="630"/>
      <c r="Y26" s="631"/>
      <c r="Z26" s="608"/>
      <c r="AA26" s="608"/>
      <c r="AB26" s="608"/>
      <c r="AC26" s="608"/>
      <c r="AD26" s="608"/>
      <c r="AE26" s="608"/>
      <c r="AF26" s="608"/>
    </row>
    <row r="27" spans="1:32" s="609" customFormat="1" ht="20.399999999999999" thickTop="1">
      <c r="A27" s="606"/>
      <c r="B27" s="606"/>
      <c r="C27" s="606"/>
      <c r="D27" s="606"/>
      <c r="E27" s="1058"/>
      <c r="F27" s="1059"/>
      <c r="G27" s="1060"/>
      <c r="H27" s="1060"/>
      <c r="I27" s="1192"/>
      <c r="J27" s="1192">
        <f>SUM(J8:J26)</f>
        <v>27106</v>
      </c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185">
        <f>SUM(V8:V26)</f>
        <v>27106</v>
      </c>
      <c r="W27" s="1061"/>
      <c r="X27" s="1062"/>
      <c r="Y27" s="607"/>
      <c r="Z27" s="608"/>
      <c r="AA27" s="608"/>
      <c r="AB27" s="608"/>
      <c r="AC27" s="608"/>
      <c r="AD27" s="608"/>
      <c r="AE27" s="608"/>
      <c r="AF27" s="608"/>
    </row>
    <row r="28" spans="1:32" s="613" customFormat="1">
      <c r="A28" s="606"/>
      <c r="B28" s="606"/>
      <c r="C28" s="606"/>
      <c r="D28" s="606"/>
      <c r="E28" s="610"/>
      <c r="F28" s="611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2"/>
      <c r="Z28" s="607"/>
      <c r="AA28" s="607"/>
      <c r="AB28" s="607"/>
      <c r="AC28" s="607"/>
      <c r="AD28" s="607"/>
      <c r="AE28" s="607"/>
      <c r="AF28" s="607"/>
    </row>
    <row r="29" spans="1:32" s="609" customFormat="1" ht="23.4">
      <c r="A29" s="614"/>
      <c r="B29" s="614"/>
      <c r="C29" s="614"/>
      <c r="D29" s="614"/>
      <c r="F29" s="615"/>
      <c r="S29" s="677" t="s">
        <v>425</v>
      </c>
      <c r="V29" s="658"/>
      <c r="W29" s="658"/>
      <c r="X29" s="658"/>
      <c r="Z29" s="608"/>
      <c r="AA29" s="608"/>
      <c r="AB29" s="608"/>
      <c r="AC29" s="608"/>
      <c r="AD29" s="608"/>
      <c r="AE29" s="608"/>
      <c r="AF29" s="608"/>
    </row>
    <row r="30" spans="1:32" s="609" customFormat="1" ht="12" customHeight="1">
      <c r="A30" s="614"/>
      <c r="B30" s="614"/>
      <c r="C30" s="614"/>
      <c r="D30" s="614"/>
      <c r="F30" s="615"/>
      <c r="U30" s="677"/>
      <c r="V30" s="658"/>
      <c r="W30" s="658"/>
      <c r="X30" s="658"/>
      <c r="Z30" s="608"/>
      <c r="AA30" s="608"/>
      <c r="AB30" s="608"/>
      <c r="AC30" s="608"/>
      <c r="AD30" s="608"/>
      <c r="AE30" s="608"/>
      <c r="AF30" s="608"/>
    </row>
    <row r="31" spans="1:32" s="609" customFormat="1" ht="27">
      <c r="A31" s="614"/>
      <c r="B31" s="614"/>
      <c r="C31" s="614"/>
      <c r="D31" s="614"/>
      <c r="F31" s="615"/>
      <c r="T31" s="1028" t="s">
        <v>426</v>
      </c>
      <c r="U31" s="678"/>
      <c r="W31" s="678"/>
      <c r="X31" s="658"/>
      <c r="Z31" s="608"/>
      <c r="AA31" s="608"/>
      <c r="AB31" s="608"/>
      <c r="AC31" s="608"/>
      <c r="AD31" s="608"/>
      <c r="AE31" s="608"/>
      <c r="AF31" s="608"/>
    </row>
    <row r="32" spans="1:32" s="609" customFormat="1" ht="27">
      <c r="A32" s="614"/>
      <c r="B32" s="614"/>
      <c r="C32" s="614"/>
      <c r="D32" s="614"/>
      <c r="F32" s="615"/>
      <c r="T32" s="1028" t="s">
        <v>161</v>
      </c>
      <c r="U32" s="1028"/>
      <c r="V32" s="1028"/>
      <c r="X32" s="658"/>
      <c r="Z32" s="608"/>
      <c r="AA32" s="608"/>
      <c r="AB32" s="608"/>
      <c r="AC32" s="608"/>
      <c r="AD32" s="608"/>
      <c r="AE32" s="608"/>
      <c r="AF32" s="608"/>
    </row>
    <row r="33" spans="1:32" s="609" customFormat="1">
      <c r="A33" s="614"/>
      <c r="B33" s="614"/>
      <c r="C33" s="614"/>
      <c r="D33" s="614"/>
      <c r="F33" s="615"/>
      <c r="Z33" s="608"/>
      <c r="AA33" s="608"/>
      <c r="AB33" s="608"/>
      <c r="AC33" s="608"/>
      <c r="AD33" s="608"/>
      <c r="AE33" s="608"/>
      <c r="AF33" s="608"/>
    </row>
    <row r="34" spans="1:32" s="609" customFormat="1">
      <c r="A34" s="614"/>
      <c r="B34" s="614"/>
      <c r="C34" s="614"/>
      <c r="D34" s="614"/>
      <c r="F34" s="615"/>
      <c r="Z34" s="608"/>
      <c r="AA34" s="608"/>
      <c r="AB34" s="608"/>
      <c r="AC34" s="608"/>
      <c r="AD34" s="608"/>
      <c r="AE34" s="608"/>
      <c r="AF34" s="608"/>
    </row>
    <row r="35" spans="1:32" s="609" customFormat="1">
      <c r="A35" s="614"/>
      <c r="B35" s="614"/>
      <c r="C35" s="614"/>
      <c r="D35" s="614"/>
      <c r="F35" s="615"/>
      <c r="Z35" s="608"/>
      <c r="AA35" s="608"/>
      <c r="AB35" s="608"/>
      <c r="AC35" s="608"/>
      <c r="AD35" s="608"/>
      <c r="AE35" s="608"/>
      <c r="AF35" s="608"/>
    </row>
    <row r="36" spans="1:32" s="609" customFormat="1">
      <c r="A36" s="614"/>
      <c r="B36" s="614"/>
      <c r="C36" s="614"/>
      <c r="D36" s="614"/>
      <c r="F36" s="615"/>
      <c r="Z36" s="608"/>
      <c r="AA36" s="608"/>
      <c r="AB36" s="608"/>
      <c r="AC36" s="608"/>
      <c r="AD36" s="608"/>
      <c r="AE36" s="608"/>
      <c r="AF36" s="608"/>
    </row>
    <row r="37" spans="1:32" s="609" customFormat="1">
      <c r="A37" s="614"/>
      <c r="B37" s="614"/>
      <c r="C37" s="614"/>
      <c r="D37" s="614"/>
      <c r="F37" s="615"/>
      <c r="Z37" s="608"/>
      <c r="AA37" s="608"/>
      <c r="AB37" s="608"/>
      <c r="AC37" s="608"/>
      <c r="AD37" s="608"/>
      <c r="AE37" s="608"/>
      <c r="AF37" s="608"/>
    </row>
    <row r="38" spans="1:32" s="609" customFormat="1">
      <c r="A38" s="1427"/>
      <c r="B38" s="1427"/>
      <c r="C38" s="1427"/>
      <c r="D38" s="1427"/>
      <c r="E38" s="1427"/>
      <c r="F38" s="1427"/>
      <c r="G38" s="1427"/>
      <c r="H38" s="1427"/>
      <c r="I38" s="1427"/>
      <c r="J38" s="1427"/>
      <c r="K38" s="1427"/>
      <c r="L38" s="1427"/>
      <c r="M38" s="1427"/>
      <c r="N38" s="1427"/>
      <c r="O38" s="1030"/>
      <c r="P38" s="1030"/>
      <c r="Q38" s="1030"/>
      <c r="R38" s="1030"/>
      <c r="S38" s="1030"/>
      <c r="T38" s="1030"/>
      <c r="U38" s="1030"/>
      <c r="V38" s="1030"/>
      <c r="W38" s="1030"/>
      <c r="X38" s="1030"/>
      <c r="Z38" s="608"/>
      <c r="AA38" s="608"/>
      <c r="AB38" s="608"/>
      <c r="AC38" s="608"/>
      <c r="AD38" s="608"/>
      <c r="AE38" s="608"/>
      <c r="AF38" s="608"/>
    </row>
    <row r="39" spans="1:32" s="609" customFormat="1">
      <c r="A39" s="614"/>
      <c r="B39" s="614"/>
      <c r="C39" s="614"/>
      <c r="D39" s="614"/>
      <c r="F39" s="615"/>
      <c r="Z39" s="608"/>
      <c r="AA39" s="608"/>
      <c r="AB39" s="608"/>
      <c r="AC39" s="608"/>
      <c r="AD39" s="608"/>
      <c r="AE39" s="608"/>
      <c r="AF39" s="608"/>
    </row>
    <row r="40" spans="1:32" s="609" customFormat="1">
      <c r="A40" s="614"/>
      <c r="B40" s="614"/>
      <c r="C40" s="614"/>
      <c r="D40" s="614"/>
      <c r="F40" s="615"/>
      <c r="Z40" s="608"/>
      <c r="AA40" s="608"/>
      <c r="AB40" s="608"/>
      <c r="AC40" s="608"/>
      <c r="AD40" s="608"/>
      <c r="AE40" s="608"/>
      <c r="AF40" s="608"/>
    </row>
    <row r="41" spans="1:32" s="609" customFormat="1">
      <c r="A41" s="614"/>
      <c r="B41" s="614"/>
      <c r="C41" s="614"/>
      <c r="D41" s="614"/>
      <c r="F41" s="615"/>
      <c r="Z41" s="608"/>
      <c r="AA41" s="608"/>
      <c r="AB41" s="608"/>
      <c r="AC41" s="608"/>
      <c r="AD41" s="608"/>
      <c r="AE41" s="608"/>
      <c r="AF41" s="608"/>
    </row>
    <row r="42" spans="1:32" s="609" customFormat="1">
      <c r="A42" s="614"/>
      <c r="B42" s="614"/>
      <c r="C42" s="614"/>
      <c r="D42" s="614"/>
      <c r="F42" s="615"/>
      <c r="Z42" s="608"/>
      <c r="AA42" s="608"/>
      <c r="AB42" s="608"/>
      <c r="AC42" s="608"/>
      <c r="AD42" s="608"/>
      <c r="AE42" s="608"/>
      <c r="AF42" s="608"/>
    </row>
    <row r="43" spans="1:32" s="609" customFormat="1">
      <c r="A43" s="614"/>
      <c r="B43" s="614"/>
      <c r="C43" s="614"/>
      <c r="D43" s="614"/>
      <c r="F43" s="615"/>
      <c r="Z43" s="608"/>
      <c r="AA43" s="608"/>
      <c r="AB43" s="608"/>
      <c r="AC43" s="608"/>
      <c r="AD43" s="608"/>
      <c r="AE43" s="608"/>
      <c r="AF43" s="608"/>
    </row>
    <row r="44" spans="1:32" s="609" customFormat="1">
      <c r="A44" s="614"/>
      <c r="B44" s="614"/>
      <c r="C44" s="614"/>
      <c r="D44" s="614"/>
      <c r="F44" s="615"/>
      <c r="Z44" s="608"/>
      <c r="AA44" s="608"/>
      <c r="AB44" s="608"/>
      <c r="AC44" s="608"/>
      <c r="AD44" s="608"/>
      <c r="AE44" s="608"/>
      <c r="AF44" s="608"/>
    </row>
    <row r="45" spans="1:32" s="609" customFormat="1">
      <c r="A45" s="614"/>
      <c r="B45" s="614"/>
      <c r="C45" s="614"/>
      <c r="D45" s="614"/>
      <c r="F45" s="615"/>
      <c r="Z45" s="608"/>
      <c r="AA45" s="608"/>
      <c r="AB45" s="608"/>
      <c r="AC45" s="608"/>
      <c r="AD45" s="608"/>
      <c r="AE45" s="608"/>
      <c r="AF45" s="608"/>
    </row>
    <row r="46" spans="1:32" s="609" customFormat="1">
      <c r="A46" s="614"/>
      <c r="B46" s="614"/>
      <c r="C46" s="614"/>
      <c r="D46" s="614"/>
      <c r="F46" s="615"/>
      <c r="Z46" s="608"/>
      <c r="AA46" s="608"/>
      <c r="AB46" s="608"/>
      <c r="AC46" s="608"/>
      <c r="AD46" s="608"/>
      <c r="AE46" s="608"/>
      <c r="AF46" s="608"/>
    </row>
    <row r="47" spans="1:32" s="609" customFormat="1">
      <c r="A47" s="614"/>
      <c r="B47" s="614"/>
      <c r="C47" s="614"/>
      <c r="D47" s="614"/>
      <c r="F47" s="615"/>
      <c r="Z47" s="608"/>
      <c r="AA47" s="608"/>
      <c r="AB47" s="608"/>
      <c r="AC47" s="608"/>
      <c r="AD47" s="608"/>
      <c r="AE47" s="608"/>
      <c r="AF47" s="608"/>
    </row>
    <row r="48" spans="1:32" s="609" customFormat="1">
      <c r="A48" s="614"/>
      <c r="B48" s="614"/>
      <c r="C48" s="614"/>
      <c r="D48" s="614"/>
      <c r="F48" s="615"/>
      <c r="Z48" s="608"/>
      <c r="AA48" s="608"/>
      <c r="AB48" s="608"/>
      <c r="AC48" s="608"/>
      <c r="AD48" s="608"/>
      <c r="AE48" s="608"/>
      <c r="AF48" s="608"/>
    </row>
    <row r="49" spans="1:32" s="617" customFormat="1">
      <c r="A49" s="616"/>
      <c r="B49" s="616"/>
      <c r="C49" s="616"/>
      <c r="D49" s="616"/>
      <c r="F49" s="615"/>
      <c r="Z49" s="618"/>
      <c r="AA49" s="618"/>
      <c r="AB49" s="618"/>
      <c r="AC49" s="618"/>
      <c r="AD49" s="618"/>
      <c r="AE49" s="618"/>
      <c r="AF49" s="618"/>
    </row>
    <row r="50" spans="1:32" s="617" customFormat="1">
      <c r="A50" s="616"/>
      <c r="B50" s="616"/>
      <c r="C50" s="616"/>
      <c r="D50" s="616"/>
      <c r="F50" s="615"/>
      <c r="Z50" s="618"/>
      <c r="AA50" s="618"/>
      <c r="AB50" s="618"/>
      <c r="AC50" s="618"/>
      <c r="AD50" s="618"/>
      <c r="AE50" s="618"/>
      <c r="AF50" s="618"/>
    </row>
    <row r="51" spans="1:32" s="617" customFormat="1">
      <c r="A51" s="616"/>
      <c r="B51" s="616"/>
      <c r="C51" s="616"/>
      <c r="D51" s="616"/>
      <c r="F51" s="615"/>
      <c r="Z51" s="618"/>
      <c r="AA51" s="618"/>
      <c r="AB51" s="618"/>
      <c r="AC51" s="618"/>
      <c r="AD51" s="618"/>
      <c r="AE51" s="618"/>
      <c r="AF51" s="618"/>
    </row>
    <row r="52" spans="1:32" s="617" customFormat="1">
      <c r="A52" s="616"/>
      <c r="B52" s="616"/>
      <c r="C52" s="616"/>
      <c r="D52" s="616"/>
      <c r="F52" s="615"/>
      <c r="Z52" s="618"/>
      <c r="AA52" s="618"/>
      <c r="AB52" s="618"/>
      <c r="AC52" s="618"/>
      <c r="AD52" s="618"/>
      <c r="AE52" s="618"/>
      <c r="AF52" s="618"/>
    </row>
    <row r="53" spans="1:32" s="617" customFormat="1">
      <c r="A53" s="616"/>
      <c r="B53" s="616"/>
      <c r="C53" s="616"/>
      <c r="D53" s="616"/>
      <c r="F53" s="615"/>
      <c r="Z53" s="618"/>
      <c r="AA53" s="618"/>
      <c r="AB53" s="618"/>
      <c r="AC53" s="618"/>
      <c r="AD53" s="618"/>
      <c r="AE53" s="618"/>
      <c r="AF53" s="618"/>
    </row>
    <row r="54" spans="1:32" s="617" customFormat="1">
      <c r="A54" s="616"/>
      <c r="B54" s="616"/>
      <c r="C54" s="616"/>
      <c r="D54" s="616"/>
      <c r="F54" s="615"/>
      <c r="Z54" s="618"/>
      <c r="AA54" s="618"/>
      <c r="AB54" s="618"/>
      <c r="AC54" s="618"/>
      <c r="AD54" s="618"/>
      <c r="AE54" s="618"/>
      <c r="AF54" s="618"/>
    </row>
    <row r="55" spans="1:32" s="617" customFormat="1">
      <c r="A55" s="616"/>
      <c r="B55" s="616"/>
      <c r="C55" s="616"/>
      <c r="D55" s="616"/>
      <c r="F55" s="615"/>
      <c r="Z55" s="618"/>
      <c r="AA55" s="618"/>
      <c r="AB55" s="618"/>
      <c r="AC55" s="618"/>
      <c r="AD55" s="618"/>
      <c r="AE55" s="618"/>
      <c r="AF55" s="618"/>
    </row>
    <row r="56" spans="1:32" s="617" customFormat="1">
      <c r="A56" s="616"/>
      <c r="B56" s="616"/>
      <c r="C56" s="616"/>
      <c r="D56" s="616"/>
      <c r="F56" s="615"/>
      <c r="Z56" s="618"/>
      <c r="AA56" s="618"/>
      <c r="AB56" s="618"/>
      <c r="AC56" s="618"/>
      <c r="AD56" s="618"/>
      <c r="AE56" s="618"/>
      <c r="AF56" s="618"/>
    </row>
    <row r="57" spans="1:32" s="617" customFormat="1">
      <c r="A57" s="616"/>
      <c r="B57" s="616"/>
      <c r="C57" s="616"/>
      <c r="D57" s="616"/>
      <c r="F57" s="615"/>
      <c r="Z57" s="618"/>
      <c r="AA57" s="618"/>
      <c r="AB57" s="618"/>
      <c r="AC57" s="618"/>
      <c r="AD57" s="618"/>
      <c r="AE57" s="618"/>
      <c r="AF57" s="618"/>
    </row>
    <row r="58" spans="1:32" s="617" customFormat="1">
      <c r="A58" s="616"/>
      <c r="B58" s="616"/>
      <c r="C58" s="616"/>
      <c r="D58" s="616"/>
      <c r="F58" s="615"/>
      <c r="Z58" s="618"/>
      <c r="AA58" s="618"/>
      <c r="AB58" s="618"/>
      <c r="AC58" s="618"/>
      <c r="AD58" s="618"/>
      <c r="AE58" s="618"/>
      <c r="AF58" s="618"/>
    </row>
    <row r="59" spans="1:32" s="617" customFormat="1">
      <c r="A59" s="616"/>
      <c r="B59" s="616"/>
      <c r="C59" s="616"/>
      <c r="D59" s="616"/>
      <c r="F59" s="615"/>
      <c r="Z59" s="618"/>
      <c r="AA59" s="618"/>
      <c r="AB59" s="618"/>
      <c r="AC59" s="618"/>
      <c r="AD59" s="618"/>
      <c r="AE59" s="618"/>
      <c r="AF59" s="618"/>
    </row>
    <row r="60" spans="1:32" s="617" customFormat="1">
      <c r="A60" s="616"/>
      <c r="B60" s="616"/>
      <c r="C60" s="616"/>
      <c r="D60" s="616"/>
      <c r="F60" s="615"/>
      <c r="Z60" s="618"/>
      <c r="AA60" s="618"/>
      <c r="AB60" s="618"/>
      <c r="AC60" s="618"/>
      <c r="AD60" s="618"/>
      <c r="AE60" s="618"/>
      <c r="AF60" s="618"/>
    </row>
    <row r="61" spans="1:32" s="617" customFormat="1">
      <c r="A61" s="616"/>
      <c r="B61" s="616"/>
      <c r="C61" s="616"/>
      <c r="D61" s="616"/>
      <c r="F61" s="615"/>
      <c r="Z61" s="618"/>
      <c r="AA61" s="618"/>
      <c r="AB61" s="618"/>
      <c r="AC61" s="618"/>
      <c r="AD61" s="618"/>
      <c r="AE61" s="618"/>
      <c r="AF61" s="618"/>
    </row>
    <row r="62" spans="1:32" s="617" customFormat="1">
      <c r="A62" s="616"/>
      <c r="B62" s="616"/>
      <c r="C62" s="616"/>
      <c r="D62" s="616"/>
      <c r="F62" s="615"/>
      <c r="Z62" s="618"/>
      <c r="AA62" s="618"/>
      <c r="AB62" s="618"/>
      <c r="AC62" s="618"/>
      <c r="AD62" s="618"/>
      <c r="AE62" s="618"/>
      <c r="AF62" s="618"/>
    </row>
    <row r="63" spans="1:32" s="617" customFormat="1">
      <c r="A63" s="616"/>
      <c r="B63" s="616"/>
      <c r="C63" s="616"/>
      <c r="D63" s="616"/>
      <c r="F63" s="615"/>
      <c r="Z63" s="618"/>
      <c r="AA63" s="618"/>
      <c r="AB63" s="618"/>
      <c r="AC63" s="618"/>
      <c r="AD63" s="618"/>
      <c r="AE63" s="618"/>
      <c r="AF63" s="618"/>
    </row>
    <row r="64" spans="1:32" s="617" customFormat="1">
      <c r="A64" s="616"/>
      <c r="B64" s="616"/>
      <c r="C64" s="616"/>
      <c r="D64" s="616"/>
      <c r="F64" s="615"/>
      <c r="Z64" s="618"/>
      <c r="AA64" s="618"/>
      <c r="AB64" s="618"/>
      <c r="AC64" s="618"/>
      <c r="AD64" s="618"/>
      <c r="AE64" s="618"/>
      <c r="AF64" s="618"/>
    </row>
    <row r="65" spans="1:32" s="617" customFormat="1">
      <c r="A65" s="616"/>
      <c r="B65" s="616"/>
      <c r="C65" s="616"/>
      <c r="D65" s="616"/>
      <c r="F65" s="615"/>
      <c r="Z65" s="618"/>
      <c r="AA65" s="618"/>
      <c r="AB65" s="618"/>
      <c r="AC65" s="618"/>
      <c r="AD65" s="618"/>
      <c r="AE65" s="618"/>
      <c r="AF65" s="618"/>
    </row>
    <row r="66" spans="1:32" s="617" customFormat="1">
      <c r="A66" s="616"/>
      <c r="B66" s="616"/>
      <c r="C66" s="616"/>
      <c r="D66" s="616"/>
      <c r="F66" s="615"/>
      <c r="Z66" s="618"/>
      <c r="AA66" s="618"/>
      <c r="AB66" s="618"/>
      <c r="AC66" s="618"/>
      <c r="AD66" s="618"/>
      <c r="AE66" s="618"/>
      <c r="AF66" s="618"/>
    </row>
    <row r="67" spans="1:32" s="617" customFormat="1">
      <c r="A67" s="616"/>
      <c r="B67" s="616"/>
      <c r="C67" s="616"/>
      <c r="D67" s="616"/>
      <c r="F67" s="615"/>
      <c r="Z67" s="618"/>
      <c r="AA67" s="618"/>
      <c r="AB67" s="618"/>
      <c r="AC67" s="618"/>
      <c r="AD67" s="618"/>
      <c r="AE67" s="618"/>
      <c r="AF67" s="618"/>
    </row>
    <row r="68" spans="1:32" s="617" customFormat="1">
      <c r="A68" s="616"/>
      <c r="B68" s="616"/>
      <c r="C68" s="616"/>
      <c r="D68" s="616"/>
      <c r="F68" s="615"/>
      <c r="Z68" s="618"/>
      <c r="AA68" s="618"/>
      <c r="AB68" s="618"/>
      <c r="AC68" s="618"/>
      <c r="AD68" s="618"/>
      <c r="AE68" s="618"/>
      <c r="AF68" s="618"/>
    </row>
    <row r="69" spans="1:32" s="617" customFormat="1">
      <c r="A69" s="616"/>
      <c r="B69" s="616"/>
      <c r="C69" s="616"/>
      <c r="D69" s="616"/>
      <c r="F69" s="615"/>
      <c r="Z69" s="618"/>
      <c r="AA69" s="618"/>
      <c r="AB69" s="618"/>
      <c r="AC69" s="618"/>
      <c r="AD69" s="618"/>
      <c r="AE69" s="618"/>
      <c r="AF69" s="618"/>
    </row>
    <row r="70" spans="1:32" s="617" customFormat="1">
      <c r="A70" s="616"/>
      <c r="B70" s="616"/>
      <c r="C70" s="616"/>
      <c r="D70" s="616"/>
      <c r="F70" s="615"/>
      <c r="Z70" s="618"/>
      <c r="AA70" s="618"/>
      <c r="AB70" s="618"/>
      <c r="AC70" s="618"/>
      <c r="AD70" s="618"/>
      <c r="AE70" s="618"/>
      <c r="AF70" s="618"/>
    </row>
    <row r="71" spans="1:32" s="617" customFormat="1">
      <c r="A71" s="616"/>
      <c r="B71" s="616"/>
      <c r="C71" s="616"/>
      <c r="D71" s="616"/>
      <c r="F71" s="615"/>
      <c r="Z71" s="618"/>
      <c r="AA71" s="618"/>
      <c r="AB71" s="618"/>
      <c r="AC71" s="618"/>
      <c r="AD71" s="618"/>
      <c r="AE71" s="618"/>
      <c r="AF71" s="618"/>
    </row>
    <row r="72" spans="1:32" s="617" customFormat="1">
      <c r="A72" s="616"/>
      <c r="B72" s="616"/>
      <c r="C72" s="616"/>
      <c r="D72" s="616"/>
      <c r="F72" s="615"/>
      <c r="Z72" s="618"/>
      <c r="AA72" s="618"/>
      <c r="AB72" s="618"/>
      <c r="AC72" s="618"/>
      <c r="AD72" s="618"/>
      <c r="AE72" s="618"/>
      <c r="AF72" s="618"/>
    </row>
    <row r="73" spans="1:32" s="617" customFormat="1">
      <c r="A73" s="616"/>
      <c r="B73" s="616"/>
      <c r="C73" s="616"/>
      <c r="D73" s="616"/>
      <c r="F73" s="615"/>
      <c r="Z73" s="618"/>
      <c r="AA73" s="618"/>
      <c r="AB73" s="618"/>
      <c r="AC73" s="618"/>
      <c r="AD73" s="618"/>
      <c r="AE73" s="618"/>
      <c r="AF73" s="618"/>
    </row>
    <row r="74" spans="1:32" s="617" customFormat="1">
      <c r="A74" s="616"/>
      <c r="B74" s="616"/>
      <c r="C74" s="616"/>
      <c r="D74" s="616"/>
      <c r="F74" s="615"/>
      <c r="Z74" s="618"/>
      <c r="AA74" s="618"/>
      <c r="AB74" s="618"/>
      <c r="AC74" s="618"/>
      <c r="AD74" s="618"/>
      <c r="AE74" s="618"/>
      <c r="AF74" s="618"/>
    </row>
    <row r="75" spans="1:32" s="617" customFormat="1">
      <c r="A75" s="616"/>
      <c r="B75" s="616"/>
      <c r="C75" s="616"/>
      <c r="D75" s="616"/>
      <c r="F75" s="615"/>
      <c r="Z75" s="618"/>
      <c r="AA75" s="618"/>
      <c r="AB75" s="618"/>
      <c r="AC75" s="618"/>
      <c r="AD75" s="618"/>
      <c r="AE75" s="618"/>
      <c r="AF75" s="618"/>
    </row>
    <row r="76" spans="1:32" s="617" customFormat="1">
      <c r="A76" s="616"/>
      <c r="B76" s="616"/>
      <c r="C76" s="616"/>
      <c r="D76" s="616"/>
      <c r="F76" s="615"/>
      <c r="Z76" s="618"/>
      <c r="AA76" s="618"/>
      <c r="AB76" s="618"/>
      <c r="AC76" s="618"/>
      <c r="AD76" s="618"/>
      <c r="AE76" s="618"/>
      <c r="AF76" s="618"/>
    </row>
    <row r="77" spans="1:32" s="617" customFormat="1">
      <c r="A77" s="616"/>
      <c r="B77" s="616"/>
      <c r="C77" s="616"/>
      <c r="D77" s="616"/>
      <c r="F77" s="615"/>
      <c r="Z77" s="618"/>
      <c r="AA77" s="618"/>
      <c r="AB77" s="618"/>
      <c r="AC77" s="618"/>
      <c r="AD77" s="618"/>
      <c r="AE77" s="618"/>
      <c r="AF77" s="618"/>
    </row>
    <row r="78" spans="1:32" s="617" customFormat="1">
      <c r="A78" s="616"/>
      <c r="B78" s="616"/>
      <c r="C78" s="616"/>
      <c r="D78" s="616"/>
      <c r="F78" s="615"/>
      <c r="Z78" s="618"/>
      <c r="AA78" s="618"/>
      <c r="AB78" s="618"/>
      <c r="AC78" s="618"/>
      <c r="AD78" s="618"/>
      <c r="AE78" s="618"/>
      <c r="AF78" s="618"/>
    </row>
    <row r="79" spans="1:32" s="617" customFormat="1">
      <c r="A79" s="616"/>
      <c r="B79" s="616"/>
      <c r="C79" s="616"/>
      <c r="D79" s="616"/>
      <c r="F79" s="615"/>
      <c r="Z79" s="618"/>
      <c r="AA79" s="618"/>
      <c r="AB79" s="618"/>
      <c r="AC79" s="618"/>
      <c r="AD79" s="618"/>
      <c r="AE79" s="618"/>
      <c r="AF79" s="618"/>
    </row>
    <row r="80" spans="1:32" s="617" customFormat="1">
      <c r="A80" s="616"/>
      <c r="B80" s="616"/>
      <c r="C80" s="616"/>
      <c r="D80" s="616"/>
      <c r="F80" s="615"/>
      <c r="Z80" s="618"/>
      <c r="AA80" s="618"/>
      <c r="AB80" s="618"/>
      <c r="AC80" s="618"/>
      <c r="AD80" s="618"/>
      <c r="AE80" s="618"/>
      <c r="AF80" s="618"/>
    </row>
    <row r="81" spans="1:32" s="617" customFormat="1">
      <c r="A81" s="616"/>
      <c r="B81" s="616"/>
      <c r="C81" s="616"/>
      <c r="D81" s="616"/>
      <c r="F81" s="615"/>
      <c r="Z81" s="618"/>
      <c r="AA81" s="618"/>
      <c r="AB81" s="618"/>
      <c r="AC81" s="618"/>
      <c r="AD81" s="618"/>
      <c r="AE81" s="618"/>
      <c r="AF81" s="618"/>
    </row>
    <row r="82" spans="1:32" s="617" customFormat="1">
      <c r="A82" s="616"/>
      <c r="B82" s="616"/>
      <c r="C82" s="616"/>
      <c r="D82" s="616"/>
      <c r="F82" s="615"/>
      <c r="Z82" s="618"/>
      <c r="AA82" s="618"/>
      <c r="AB82" s="618"/>
      <c r="AC82" s="618"/>
      <c r="AD82" s="618"/>
      <c r="AE82" s="618"/>
      <c r="AF82" s="618"/>
    </row>
    <row r="83" spans="1:32" s="617" customFormat="1">
      <c r="A83" s="616"/>
      <c r="B83" s="616"/>
      <c r="C83" s="616"/>
      <c r="D83" s="616"/>
      <c r="F83" s="615"/>
      <c r="Z83" s="618"/>
      <c r="AA83" s="618"/>
      <c r="AB83" s="618"/>
      <c r="AC83" s="618"/>
      <c r="AD83" s="618"/>
      <c r="AE83" s="618"/>
      <c r="AF83" s="618"/>
    </row>
    <row r="84" spans="1:32" s="617" customFormat="1">
      <c r="A84" s="616"/>
      <c r="B84" s="616"/>
      <c r="C84" s="616"/>
      <c r="D84" s="616"/>
      <c r="F84" s="615"/>
      <c r="Z84" s="618"/>
      <c r="AA84" s="618"/>
      <c r="AB84" s="618"/>
      <c r="AC84" s="618"/>
      <c r="AD84" s="618"/>
      <c r="AE84" s="618"/>
      <c r="AF84" s="618"/>
    </row>
    <row r="85" spans="1:32" s="617" customFormat="1">
      <c r="A85" s="616"/>
      <c r="B85" s="616"/>
      <c r="C85" s="616"/>
      <c r="D85" s="616"/>
      <c r="F85" s="615"/>
      <c r="Z85" s="618"/>
      <c r="AA85" s="618"/>
      <c r="AB85" s="618"/>
      <c r="AC85" s="618"/>
      <c r="AD85" s="618"/>
      <c r="AE85" s="618"/>
      <c r="AF85" s="618"/>
    </row>
    <row r="86" spans="1:32" s="617" customFormat="1">
      <c r="A86" s="616"/>
      <c r="B86" s="616"/>
      <c r="C86" s="616"/>
      <c r="D86" s="616"/>
      <c r="F86" s="615"/>
      <c r="Z86" s="618"/>
      <c r="AA86" s="618"/>
      <c r="AB86" s="618"/>
      <c r="AC86" s="618"/>
      <c r="AD86" s="618"/>
      <c r="AE86" s="618"/>
      <c r="AF86" s="618"/>
    </row>
    <row r="87" spans="1:32" s="617" customFormat="1">
      <c r="A87" s="616"/>
      <c r="B87" s="616"/>
      <c r="C87" s="616"/>
      <c r="D87" s="616"/>
      <c r="F87" s="615"/>
      <c r="Z87" s="618"/>
      <c r="AA87" s="618"/>
      <c r="AB87" s="618"/>
      <c r="AC87" s="618"/>
      <c r="AD87" s="618"/>
      <c r="AE87" s="618"/>
      <c r="AF87" s="618"/>
    </row>
    <row r="88" spans="1:32" s="617" customFormat="1">
      <c r="A88" s="616"/>
      <c r="B88" s="616"/>
      <c r="C88" s="616"/>
      <c r="D88" s="616"/>
      <c r="F88" s="615"/>
      <c r="Z88" s="618"/>
      <c r="AA88" s="618"/>
      <c r="AB88" s="618"/>
      <c r="AC88" s="618"/>
      <c r="AD88" s="618"/>
      <c r="AE88" s="618"/>
      <c r="AF88" s="618"/>
    </row>
    <row r="89" spans="1:32" s="617" customFormat="1">
      <c r="A89" s="616"/>
      <c r="B89" s="616"/>
      <c r="C89" s="616"/>
      <c r="D89" s="616"/>
      <c r="F89" s="615"/>
      <c r="Z89" s="618"/>
      <c r="AA89" s="618"/>
      <c r="AB89" s="618"/>
      <c r="AC89" s="618"/>
      <c r="AD89" s="618"/>
      <c r="AE89" s="618"/>
      <c r="AF89" s="618"/>
    </row>
    <row r="90" spans="1:32" s="617" customFormat="1">
      <c r="A90" s="616"/>
      <c r="B90" s="616"/>
      <c r="C90" s="616"/>
      <c r="D90" s="616"/>
      <c r="F90" s="615"/>
      <c r="Z90" s="618"/>
      <c r="AA90" s="618"/>
      <c r="AB90" s="618"/>
      <c r="AC90" s="618"/>
      <c r="AD90" s="618"/>
      <c r="AE90" s="618"/>
      <c r="AF90" s="618"/>
    </row>
    <row r="91" spans="1:32" s="617" customFormat="1">
      <c r="A91" s="616"/>
      <c r="B91" s="616"/>
      <c r="C91" s="616"/>
      <c r="D91" s="616"/>
      <c r="F91" s="615"/>
      <c r="Z91" s="618"/>
      <c r="AA91" s="618"/>
      <c r="AB91" s="618"/>
      <c r="AC91" s="618"/>
      <c r="AD91" s="618"/>
      <c r="AE91" s="618"/>
      <c r="AF91" s="618"/>
    </row>
    <row r="92" spans="1:32" s="617" customFormat="1">
      <c r="A92" s="616"/>
      <c r="B92" s="616"/>
      <c r="C92" s="616"/>
      <c r="D92" s="616"/>
      <c r="F92" s="615"/>
      <c r="Z92" s="618"/>
      <c r="AA92" s="618"/>
      <c r="AB92" s="618"/>
      <c r="AC92" s="618"/>
      <c r="AD92" s="618"/>
      <c r="AE92" s="618"/>
      <c r="AF92" s="618"/>
    </row>
    <row r="93" spans="1:32" s="617" customFormat="1">
      <c r="A93" s="616"/>
      <c r="B93" s="616"/>
      <c r="C93" s="616"/>
      <c r="D93" s="616"/>
      <c r="F93" s="615"/>
      <c r="Z93" s="618"/>
      <c r="AA93" s="618"/>
      <c r="AB93" s="618"/>
      <c r="AC93" s="618"/>
      <c r="AD93" s="618"/>
      <c r="AE93" s="618"/>
      <c r="AF93" s="618"/>
    </row>
    <row r="94" spans="1:32" s="617" customFormat="1">
      <c r="A94" s="616"/>
      <c r="B94" s="616"/>
      <c r="C94" s="616"/>
      <c r="D94" s="616"/>
      <c r="F94" s="615"/>
      <c r="Z94" s="618"/>
      <c r="AA94" s="618"/>
      <c r="AB94" s="618"/>
      <c r="AC94" s="618"/>
      <c r="AD94" s="618"/>
      <c r="AE94" s="618"/>
      <c r="AF94" s="618"/>
    </row>
    <row r="95" spans="1:32" s="617" customFormat="1">
      <c r="A95" s="616"/>
      <c r="B95" s="616"/>
      <c r="C95" s="616"/>
      <c r="D95" s="616"/>
      <c r="F95" s="615"/>
      <c r="Z95" s="618"/>
      <c r="AA95" s="618"/>
      <c r="AB95" s="618"/>
      <c r="AC95" s="618"/>
      <c r="AD95" s="618"/>
      <c r="AE95" s="618"/>
      <c r="AF95" s="618"/>
    </row>
    <row r="96" spans="1:32" s="617" customFormat="1">
      <c r="A96" s="616"/>
      <c r="B96" s="616"/>
      <c r="C96" s="616"/>
      <c r="D96" s="616"/>
      <c r="F96" s="615"/>
      <c r="Z96" s="618"/>
      <c r="AA96" s="618"/>
      <c r="AB96" s="618"/>
      <c r="AC96" s="618"/>
      <c r="AD96" s="618"/>
      <c r="AE96" s="618"/>
      <c r="AF96" s="618"/>
    </row>
    <row r="97" spans="1:32" s="617" customFormat="1">
      <c r="A97" s="616"/>
      <c r="B97" s="616"/>
      <c r="C97" s="616"/>
      <c r="D97" s="616"/>
      <c r="F97" s="615"/>
      <c r="Z97" s="618"/>
      <c r="AA97" s="618"/>
      <c r="AB97" s="618"/>
      <c r="AC97" s="618"/>
      <c r="AD97" s="618"/>
      <c r="AE97" s="618"/>
      <c r="AF97" s="618"/>
    </row>
    <row r="98" spans="1:32" s="617" customFormat="1">
      <c r="A98" s="616"/>
      <c r="B98" s="616"/>
      <c r="C98" s="616"/>
      <c r="D98" s="616"/>
      <c r="F98" s="615"/>
      <c r="Z98" s="618"/>
      <c r="AA98" s="618"/>
      <c r="AB98" s="618"/>
      <c r="AC98" s="618"/>
      <c r="AD98" s="618"/>
      <c r="AE98" s="618"/>
      <c r="AF98" s="618"/>
    </row>
    <row r="99" spans="1:32" s="617" customFormat="1">
      <c r="A99" s="616"/>
      <c r="B99" s="616"/>
      <c r="C99" s="616"/>
      <c r="D99" s="616"/>
      <c r="F99" s="615"/>
      <c r="Z99" s="618"/>
      <c r="AA99" s="618"/>
      <c r="AB99" s="618"/>
      <c r="AC99" s="618"/>
      <c r="AD99" s="618"/>
      <c r="AE99" s="618"/>
      <c r="AF99" s="618"/>
    </row>
    <row r="100" spans="1:32" s="617" customFormat="1">
      <c r="A100" s="616"/>
      <c r="B100" s="616"/>
      <c r="C100" s="616"/>
      <c r="D100" s="616"/>
      <c r="F100" s="615"/>
      <c r="Z100" s="618"/>
      <c r="AA100" s="618"/>
      <c r="AB100" s="618"/>
      <c r="AC100" s="618"/>
      <c r="AD100" s="618"/>
      <c r="AE100" s="618"/>
      <c r="AF100" s="618"/>
    </row>
    <row r="101" spans="1:32" s="617" customFormat="1">
      <c r="A101" s="616"/>
      <c r="B101" s="616"/>
      <c r="C101" s="616"/>
      <c r="D101" s="616"/>
      <c r="F101" s="615"/>
      <c r="Z101" s="618"/>
      <c r="AA101" s="618"/>
      <c r="AB101" s="618"/>
      <c r="AC101" s="618"/>
      <c r="AD101" s="618"/>
      <c r="AE101" s="618"/>
      <c r="AF101" s="618"/>
    </row>
    <row r="102" spans="1:32" s="617" customFormat="1">
      <c r="A102" s="616"/>
      <c r="B102" s="616"/>
      <c r="C102" s="616"/>
      <c r="D102" s="616"/>
      <c r="F102" s="615"/>
      <c r="Z102" s="618"/>
      <c r="AA102" s="618"/>
      <c r="AB102" s="618"/>
      <c r="AC102" s="618"/>
      <c r="AD102" s="618"/>
      <c r="AE102" s="618"/>
      <c r="AF102" s="618"/>
    </row>
    <row r="103" spans="1:32" s="617" customFormat="1">
      <c r="A103" s="616"/>
      <c r="B103" s="616"/>
      <c r="C103" s="616"/>
      <c r="D103" s="616"/>
      <c r="F103" s="615"/>
      <c r="Z103" s="618"/>
      <c r="AA103" s="618"/>
      <c r="AB103" s="618"/>
      <c r="AC103" s="618"/>
      <c r="AD103" s="618"/>
      <c r="AE103" s="618"/>
      <c r="AF103" s="618"/>
    </row>
    <row r="104" spans="1:32" s="617" customFormat="1">
      <c r="A104" s="616"/>
      <c r="B104" s="616"/>
      <c r="C104" s="616"/>
      <c r="D104" s="616"/>
      <c r="F104" s="615"/>
      <c r="Z104" s="618"/>
      <c r="AA104" s="618"/>
      <c r="AB104" s="618"/>
      <c r="AC104" s="618"/>
      <c r="AD104" s="618"/>
      <c r="AE104" s="618"/>
      <c r="AF104" s="618"/>
    </row>
    <row r="105" spans="1:32" s="617" customFormat="1">
      <c r="A105" s="616"/>
      <c r="B105" s="616"/>
      <c r="C105" s="616"/>
      <c r="D105" s="616"/>
      <c r="F105" s="615"/>
      <c r="Z105" s="618"/>
      <c r="AA105" s="618"/>
      <c r="AB105" s="618"/>
      <c r="AC105" s="618"/>
      <c r="AD105" s="618"/>
      <c r="AE105" s="618"/>
      <c r="AF105" s="618"/>
    </row>
    <row r="106" spans="1:32" s="617" customFormat="1">
      <c r="A106" s="616"/>
      <c r="B106" s="616"/>
      <c r="C106" s="616"/>
      <c r="D106" s="616"/>
      <c r="F106" s="615"/>
      <c r="Z106" s="618"/>
      <c r="AA106" s="618"/>
      <c r="AB106" s="618"/>
      <c r="AC106" s="618"/>
      <c r="AD106" s="618"/>
      <c r="AE106" s="618"/>
      <c r="AF106" s="618"/>
    </row>
    <row r="107" spans="1:32" s="617" customFormat="1">
      <c r="A107" s="616"/>
      <c r="B107" s="616"/>
      <c r="C107" s="616"/>
      <c r="D107" s="616"/>
      <c r="F107" s="615"/>
      <c r="Z107" s="618"/>
      <c r="AA107" s="618"/>
      <c r="AB107" s="618"/>
      <c r="AC107" s="618"/>
      <c r="AD107" s="618"/>
      <c r="AE107" s="618"/>
      <c r="AF107" s="618"/>
    </row>
    <row r="108" spans="1:32" s="617" customFormat="1">
      <c r="A108" s="616"/>
      <c r="B108" s="616"/>
      <c r="C108" s="616"/>
      <c r="D108" s="616"/>
      <c r="F108" s="615"/>
      <c r="Z108" s="618"/>
      <c r="AA108" s="618"/>
      <c r="AB108" s="618"/>
      <c r="AC108" s="618"/>
      <c r="AD108" s="618"/>
      <c r="AE108" s="618"/>
      <c r="AF108" s="618"/>
    </row>
    <row r="109" spans="1:32" s="617" customFormat="1">
      <c r="A109" s="616"/>
      <c r="B109" s="616"/>
      <c r="C109" s="616"/>
      <c r="D109" s="616"/>
      <c r="F109" s="615"/>
      <c r="Z109" s="618"/>
      <c r="AA109" s="618"/>
      <c r="AB109" s="618"/>
      <c r="AC109" s="618"/>
      <c r="AD109" s="618"/>
      <c r="AE109" s="618"/>
      <c r="AF109" s="618"/>
    </row>
    <row r="110" spans="1:32" s="617" customFormat="1">
      <c r="A110" s="616"/>
      <c r="B110" s="616"/>
      <c r="C110" s="616"/>
      <c r="D110" s="616"/>
      <c r="F110" s="615"/>
      <c r="Z110" s="618"/>
      <c r="AA110" s="618"/>
      <c r="AB110" s="618"/>
      <c r="AC110" s="618"/>
      <c r="AD110" s="618"/>
      <c r="AE110" s="618"/>
      <c r="AF110" s="618"/>
    </row>
    <row r="111" spans="1:32" s="617" customFormat="1">
      <c r="A111" s="616"/>
      <c r="B111" s="616"/>
      <c r="C111" s="616"/>
      <c r="D111" s="616"/>
      <c r="F111" s="615"/>
      <c r="Z111" s="618"/>
      <c r="AA111" s="618"/>
      <c r="AB111" s="618"/>
      <c r="AC111" s="618"/>
      <c r="AD111" s="618"/>
      <c r="AE111" s="618"/>
      <c r="AF111" s="618"/>
    </row>
    <row r="112" spans="1:32" s="617" customFormat="1">
      <c r="A112" s="616"/>
      <c r="B112" s="616"/>
      <c r="C112" s="616"/>
      <c r="D112" s="616"/>
      <c r="F112" s="615"/>
      <c r="Z112" s="618"/>
      <c r="AA112" s="618"/>
      <c r="AB112" s="618"/>
      <c r="AC112" s="618"/>
      <c r="AD112" s="618"/>
      <c r="AE112" s="618"/>
      <c r="AF112" s="618"/>
    </row>
    <row r="113" spans="1:32" s="617" customFormat="1">
      <c r="A113" s="616"/>
      <c r="B113" s="616"/>
      <c r="C113" s="616"/>
      <c r="D113" s="616"/>
      <c r="F113" s="615"/>
      <c r="Z113" s="618"/>
      <c r="AA113" s="618"/>
      <c r="AB113" s="618"/>
      <c r="AC113" s="618"/>
      <c r="AD113" s="618"/>
      <c r="AE113" s="618"/>
      <c r="AF113" s="618"/>
    </row>
    <row r="114" spans="1:32" s="617" customFormat="1">
      <c r="A114" s="616"/>
      <c r="B114" s="616"/>
      <c r="C114" s="616"/>
      <c r="D114" s="616"/>
      <c r="F114" s="615"/>
      <c r="Z114" s="618"/>
      <c r="AA114" s="618"/>
      <c r="AB114" s="618"/>
      <c r="AC114" s="618"/>
      <c r="AD114" s="618"/>
      <c r="AE114" s="618"/>
      <c r="AF114" s="618"/>
    </row>
    <row r="115" spans="1:32" s="617" customFormat="1">
      <c r="A115" s="616"/>
      <c r="B115" s="616"/>
      <c r="C115" s="616"/>
      <c r="D115" s="616"/>
      <c r="F115" s="615"/>
      <c r="Z115" s="618"/>
      <c r="AA115" s="618"/>
      <c r="AB115" s="618"/>
      <c r="AC115" s="618"/>
      <c r="AD115" s="618"/>
      <c r="AE115" s="618"/>
      <c r="AF115" s="618"/>
    </row>
    <row r="116" spans="1:32" s="617" customFormat="1">
      <c r="A116" s="616"/>
      <c r="B116" s="616"/>
      <c r="C116" s="616"/>
      <c r="D116" s="616"/>
      <c r="F116" s="615"/>
      <c r="Z116" s="618"/>
      <c r="AA116" s="618"/>
      <c r="AB116" s="618"/>
      <c r="AC116" s="618"/>
      <c r="AD116" s="618"/>
      <c r="AE116" s="618"/>
      <c r="AF116" s="618"/>
    </row>
    <row r="117" spans="1:32" s="617" customFormat="1">
      <c r="A117" s="616"/>
      <c r="B117" s="616"/>
      <c r="C117" s="616"/>
      <c r="D117" s="616"/>
      <c r="F117" s="615"/>
      <c r="Z117" s="618"/>
      <c r="AA117" s="618"/>
      <c r="AB117" s="618"/>
      <c r="AC117" s="618"/>
      <c r="AD117" s="618"/>
      <c r="AE117" s="618"/>
      <c r="AF117" s="618"/>
    </row>
    <row r="118" spans="1:32" s="617" customFormat="1">
      <c r="A118" s="616"/>
      <c r="B118" s="616"/>
      <c r="C118" s="616"/>
      <c r="D118" s="616"/>
      <c r="F118" s="615"/>
      <c r="Z118" s="618"/>
      <c r="AA118" s="618"/>
      <c r="AB118" s="618"/>
      <c r="AC118" s="618"/>
      <c r="AD118" s="618"/>
      <c r="AE118" s="618"/>
      <c r="AF118" s="618"/>
    </row>
    <row r="119" spans="1:32" s="617" customFormat="1">
      <c r="A119" s="616"/>
      <c r="B119" s="616"/>
      <c r="C119" s="616"/>
      <c r="D119" s="616"/>
      <c r="F119" s="615"/>
      <c r="Z119" s="618"/>
      <c r="AA119" s="618"/>
      <c r="AB119" s="618"/>
      <c r="AC119" s="618"/>
      <c r="AD119" s="618"/>
      <c r="AE119" s="618"/>
      <c r="AF119" s="618"/>
    </row>
    <row r="120" spans="1:32" s="617" customFormat="1">
      <c r="A120" s="616"/>
      <c r="B120" s="616"/>
      <c r="C120" s="616"/>
      <c r="D120" s="616"/>
      <c r="F120" s="615"/>
      <c r="Z120" s="618"/>
      <c r="AA120" s="618"/>
      <c r="AB120" s="618"/>
      <c r="AC120" s="618"/>
      <c r="AD120" s="618"/>
      <c r="AE120" s="618"/>
      <c r="AF120" s="618"/>
    </row>
    <row r="121" spans="1:32" s="617" customFormat="1">
      <c r="A121" s="616"/>
      <c r="B121" s="616"/>
      <c r="C121" s="616"/>
      <c r="D121" s="616"/>
      <c r="F121" s="615"/>
      <c r="Z121" s="618"/>
      <c r="AA121" s="618"/>
      <c r="AB121" s="618"/>
      <c r="AC121" s="618"/>
      <c r="AD121" s="618"/>
      <c r="AE121" s="618"/>
      <c r="AF121" s="618"/>
    </row>
    <row r="122" spans="1:32" s="617" customFormat="1">
      <c r="A122" s="616"/>
      <c r="B122" s="616"/>
      <c r="C122" s="616"/>
      <c r="D122" s="616"/>
      <c r="F122" s="615"/>
      <c r="Z122" s="618"/>
      <c r="AA122" s="618"/>
      <c r="AB122" s="618"/>
      <c r="AC122" s="618"/>
      <c r="AD122" s="618"/>
      <c r="AE122" s="618"/>
      <c r="AF122" s="618"/>
    </row>
    <row r="123" spans="1:32" s="617" customFormat="1">
      <c r="A123" s="616"/>
      <c r="B123" s="616"/>
      <c r="C123" s="616"/>
      <c r="D123" s="616"/>
      <c r="F123" s="615"/>
      <c r="Z123" s="618"/>
      <c r="AA123" s="618"/>
      <c r="AB123" s="618"/>
      <c r="AC123" s="618"/>
      <c r="AD123" s="618"/>
      <c r="AE123" s="618"/>
      <c r="AF123" s="618"/>
    </row>
    <row r="124" spans="1:32" s="617" customFormat="1">
      <c r="A124" s="615"/>
      <c r="B124" s="615"/>
      <c r="C124" s="615"/>
      <c r="D124" s="615"/>
      <c r="F124" s="615"/>
      <c r="Z124" s="618"/>
      <c r="AA124" s="618"/>
      <c r="AB124" s="618"/>
      <c r="AC124" s="618"/>
      <c r="AD124" s="618"/>
      <c r="AE124" s="618"/>
      <c r="AF124" s="618"/>
    </row>
    <row r="125" spans="1:32" s="617" customFormat="1">
      <c r="A125" s="615"/>
      <c r="B125" s="615"/>
      <c r="C125" s="615"/>
      <c r="D125" s="615"/>
      <c r="F125" s="615"/>
      <c r="Z125" s="618"/>
      <c r="AA125" s="618"/>
      <c r="AB125" s="618"/>
      <c r="AC125" s="618"/>
      <c r="AD125" s="618"/>
      <c r="AE125" s="618"/>
      <c r="AF125" s="618"/>
    </row>
    <row r="126" spans="1:32" s="617" customFormat="1">
      <c r="A126" s="615"/>
      <c r="B126" s="615"/>
      <c r="C126" s="615"/>
      <c r="D126" s="615"/>
      <c r="F126" s="615"/>
      <c r="Z126" s="618"/>
      <c r="AA126" s="618"/>
      <c r="AB126" s="618"/>
      <c r="AC126" s="618"/>
      <c r="AD126" s="618"/>
      <c r="AE126" s="618"/>
      <c r="AF126" s="618"/>
    </row>
    <row r="127" spans="1:32" s="617" customFormat="1">
      <c r="A127" s="615"/>
      <c r="B127" s="615"/>
      <c r="C127" s="615"/>
      <c r="D127" s="615"/>
      <c r="F127" s="615"/>
      <c r="Z127" s="618"/>
      <c r="AA127" s="618"/>
      <c r="AB127" s="618"/>
      <c r="AC127" s="618"/>
      <c r="AD127" s="618"/>
      <c r="AE127" s="618"/>
      <c r="AF127" s="618"/>
    </row>
    <row r="128" spans="1:32" s="617" customFormat="1">
      <c r="A128" s="615"/>
      <c r="B128" s="615"/>
      <c r="C128" s="615"/>
      <c r="D128" s="615"/>
      <c r="F128" s="615"/>
      <c r="Z128" s="618"/>
      <c r="AA128" s="618"/>
      <c r="AB128" s="618"/>
      <c r="AC128" s="618"/>
      <c r="AD128" s="618"/>
      <c r="AE128" s="618"/>
      <c r="AF128" s="618"/>
    </row>
    <row r="129" spans="1:32" s="617" customFormat="1">
      <c r="A129" s="615"/>
      <c r="B129" s="615"/>
      <c r="C129" s="615"/>
      <c r="D129" s="615"/>
      <c r="F129" s="615"/>
      <c r="Z129" s="618"/>
      <c r="AA129" s="618"/>
      <c r="AB129" s="618"/>
      <c r="AC129" s="618"/>
      <c r="AD129" s="618"/>
      <c r="AE129" s="618"/>
      <c r="AF129" s="618"/>
    </row>
    <row r="130" spans="1:32" s="617" customFormat="1">
      <c r="A130" s="615"/>
      <c r="B130" s="615"/>
      <c r="C130" s="615"/>
      <c r="D130" s="615"/>
      <c r="F130" s="615"/>
      <c r="Z130" s="618"/>
      <c r="AA130" s="618"/>
      <c r="AB130" s="618"/>
      <c r="AC130" s="618"/>
      <c r="AD130" s="618"/>
      <c r="AE130" s="618"/>
      <c r="AF130" s="618"/>
    </row>
    <row r="131" spans="1:32" s="617" customFormat="1">
      <c r="A131" s="615"/>
      <c r="B131" s="615"/>
      <c r="C131" s="615"/>
      <c r="D131" s="615"/>
      <c r="F131" s="615"/>
      <c r="Z131" s="618"/>
      <c r="AA131" s="618"/>
      <c r="AB131" s="618"/>
      <c r="AC131" s="618"/>
      <c r="AD131" s="618"/>
      <c r="AE131" s="618"/>
      <c r="AF131" s="618"/>
    </row>
    <row r="132" spans="1:32" s="617" customFormat="1">
      <c r="A132" s="615"/>
      <c r="B132" s="615"/>
      <c r="C132" s="615"/>
      <c r="D132" s="615"/>
      <c r="F132" s="615"/>
      <c r="Z132" s="618"/>
      <c r="AA132" s="618"/>
      <c r="AB132" s="618"/>
      <c r="AC132" s="618"/>
      <c r="AD132" s="618"/>
      <c r="AE132" s="618"/>
      <c r="AF132" s="618"/>
    </row>
    <row r="133" spans="1:32" s="617" customFormat="1">
      <c r="A133" s="615"/>
      <c r="B133" s="615"/>
      <c r="C133" s="615"/>
      <c r="D133" s="615"/>
      <c r="F133" s="615"/>
      <c r="Z133" s="618"/>
      <c r="AA133" s="618"/>
      <c r="AB133" s="618"/>
      <c r="AC133" s="618"/>
      <c r="AD133" s="618"/>
      <c r="AE133" s="618"/>
      <c r="AF133" s="618"/>
    </row>
    <row r="134" spans="1:32" s="617" customFormat="1">
      <c r="A134" s="615"/>
      <c r="B134" s="615"/>
      <c r="C134" s="615"/>
      <c r="D134" s="615"/>
      <c r="F134" s="615"/>
      <c r="Z134" s="618"/>
      <c r="AA134" s="618"/>
      <c r="AB134" s="618"/>
      <c r="AC134" s="618"/>
      <c r="AD134" s="618"/>
      <c r="AE134" s="618"/>
      <c r="AF134" s="618"/>
    </row>
    <row r="135" spans="1:32" s="617" customFormat="1">
      <c r="A135" s="615"/>
      <c r="B135" s="615"/>
      <c r="C135" s="615"/>
      <c r="D135" s="615"/>
      <c r="F135" s="615"/>
      <c r="Z135" s="618"/>
      <c r="AA135" s="618"/>
      <c r="AB135" s="618"/>
      <c r="AC135" s="618"/>
      <c r="AD135" s="618"/>
      <c r="AE135" s="618"/>
      <c r="AF135" s="618"/>
    </row>
    <row r="136" spans="1:32" s="617" customFormat="1">
      <c r="A136" s="615"/>
      <c r="B136" s="615"/>
      <c r="C136" s="615"/>
      <c r="D136" s="615"/>
      <c r="F136" s="615"/>
      <c r="Z136" s="618"/>
      <c r="AA136" s="618"/>
      <c r="AB136" s="618"/>
      <c r="AC136" s="618"/>
      <c r="AD136" s="618"/>
      <c r="AE136" s="618"/>
      <c r="AF136" s="618"/>
    </row>
    <row r="137" spans="1:32" s="617" customFormat="1">
      <c r="A137" s="615"/>
      <c r="B137" s="615"/>
      <c r="C137" s="615"/>
      <c r="D137" s="615"/>
      <c r="F137" s="615"/>
      <c r="Z137" s="618"/>
      <c r="AA137" s="618"/>
      <c r="AB137" s="618"/>
      <c r="AC137" s="618"/>
      <c r="AD137" s="618"/>
      <c r="AE137" s="618"/>
      <c r="AF137" s="618"/>
    </row>
    <row r="138" spans="1:32" s="617" customFormat="1">
      <c r="A138" s="615"/>
      <c r="B138" s="615"/>
      <c r="C138" s="615"/>
      <c r="D138" s="615"/>
      <c r="F138" s="615"/>
      <c r="Z138" s="618"/>
      <c r="AA138" s="618"/>
      <c r="AB138" s="618"/>
      <c r="AC138" s="618"/>
      <c r="AD138" s="618"/>
      <c r="AE138" s="618"/>
      <c r="AF138" s="618"/>
    </row>
    <row r="139" spans="1:32" s="617" customFormat="1">
      <c r="A139" s="615"/>
      <c r="B139" s="615"/>
      <c r="C139" s="615"/>
      <c r="D139" s="615"/>
      <c r="F139" s="615"/>
      <c r="Z139" s="618"/>
      <c r="AA139" s="618"/>
      <c r="AB139" s="618"/>
      <c r="AC139" s="618"/>
      <c r="AD139" s="618"/>
      <c r="AE139" s="618"/>
      <c r="AF139" s="618"/>
    </row>
    <row r="140" spans="1:32" s="617" customFormat="1">
      <c r="A140" s="615"/>
      <c r="B140" s="615"/>
      <c r="C140" s="615"/>
      <c r="D140" s="615"/>
      <c r="F140" s="615"/>
      <c r="Z140" s="618"/>
      <c r="AA140" s="618"/>
      <c r="AB140" s="618"/>
      <c r="AC140" s="618"/>
      <c r="AD140" s="618"/>
      <c r="AE140" s="618"/>
      <c r="AF140" s="618"/>
    </row>
    <row r="141" spans="1:32" s="617" customFormat="1">
      <c r="A141" s="615"/>
      <c r="B141" s="615"/>
      <c r="C141" s="615"/>
      <c r="D141" s="615"/>
      <c r="F141" s="615"/>
      <c r="Z141" s="618"/>
      <c r="AA141" s="618"/>
      <c r="AB141" s="618"/>
      <c r="AC141" s="618"/>
      <c r="AD141" s="618"/>
      <c r="AE141" s="618"/>
      <c r="AF141" s="618"/>
    </row>
    <row r="142" spans="1:32" s="617" customFormat="1">
      <c r="A142" s="615"/>
      <c r="B142" s="615"/>
      <c r="C142" s="615"/>
      <c r="D142" s="615"/>
      <c r="F142" s="615"/>
      <c r="Z142" s="618"/>
      <c r="AA142" s="618"/>
      <c r="AB142" s="618"/>
      <c r="AC142" s="618"/>
      <c r="AD142" s="618"/>
      <c r="AE142" s="618"/>
      <c r="AF142" s="618"/>
    </row>
    <row r="143" spans="1:32" s="617" customFormat="1">
      <c r="A143" s="615"/>
      <c r="B143" s="615"/>
      <c r="C143" s="615"/>
      <c r="D143" s="615"/>
      <c r="F143" s="615"/>
      <c r="Z143" s="618"/>
      <c r="AA143" s="618"/>
      <c r="AB143" s="618"/>
      <c r="AC143" s="618"/>
      <c r="AD143" s="618"/>
      <c r="AE143" s="618"/>
      <c r="AF143" s="618"/>
    </row>
    <row r="144" spans="1:32" s="617" customFormat="1">
      <c r="A144" s="615"/>
      <c r="B144" s="615"/>
      <c r="C144" s="615"/>
      <c r="D144" s="615"/>
      <c r="F144" s="615"/>
      <c r="Z144" s="618"/>
      <c r="AA144" s="618"/>
      <c r="AB144" s="618"/>
      <c r="AC144" s="618"/>
      <c r="AD144" s="618"/>
      <c r="AE144" s="618"/>
      <c r="AF144" s="618"/>
    </row>
    <row r="145" spans="1:32" s="617" customFormat="1">
      <c r="A145" s="615"/>
      <c r="B145" s="615"/>
      <c r="C145" s="615"/>
      <c r="D145" s="615"/>
      <c r="F145" s="615"/>
      <c r="Z145" s="618"/>
      <c r="AA145" s="618"/>
      <c r="AB145" s="618"/>
      <c r="AC145" s="618"/>
      <c r="AD145" s="618"/>
      <c r="AE145" s="618"/>
      <c r="AF145" s="618"/>
    </row>
    <row r="146" spans="1:32" s="617" customFormat="1">
      <c r="A146" s="615"/>
      <c r="B146" s="615"/>
      <c r="C146" s="615"/>
      <c r="D146" s="615"/>
      <c r="F146" s="615"/>
      <c r="Z146" s="618"/>
      <c r="AA146" s="618"/>
      <c r="AB146" s="618"/>
      <c r="AC146" s="618"/>
      <c r="AD146" s="618"/>
      <c r="AE146" s="618"/>
      <c r="AF146" s="618"/>
    </row>
    <row r="147" spans="1:32" s="617" customFormat="1">
      <c r="A147" s="615"/>
      <c r="B147" s="615"/>
      <c r="C147" s="615"/>
      <c r="D147" s="615"/>
      <c r="F147" s="615"/>
      <c r="Z147" s="618"/>
      <c r="AA147" s="618"/>
      <c r="AB147" s="618"/>
      <c r="AC147" s="618"/>
      <c r="AD147" s="618"/>
      <c r="AE147" s="618"/>
      <c r="AF147" s="618"/>
    </row>
    <row r="148" spans="1:32" s="617" customFormat="1">
      <c r="A148" s="615"/>
      <c r="B148" s="615"/>
      <c r="C148" s="615"/>
      <c r="D148" s="615"/>
      <c r="F148" s="615"/>
      <c r="Z148" s="618"/>
      <c r="AA148" s="618"/>
      <c r="AB148" s="618"/>
      <c r="AC148" s="618"/>
      <c r="AD148" s="618"/>
      <c r="AE148" s="618"/>
      <c r="AF148" s="618"/>
    </row>
    <row r="149" spans="1:32" s="617" customFormat="1">
      <c r="A149" s="615"/>
      <c r="B149" s="615"/>
      <c r="C149" s="615"/>
      <c r="D149" s="615"/>
      <c r="F149" s="615"/>
      <c r="Z149" s="618"/>
      <c r="AA149" s="618"/>
      <c r="AB149" s="618"/>
      <c r="AC149" s="618"/>
      <c r="AD149" s="618"/>
      <c r="AE149" s="618"/>
      <c r="AF149" s="618"/>
    </row>
    <row r="150" spans="1:32" s="617" customFormat="1">
      <c r="A150" s="615"/>
      <c r="B150" s="615"/>
      <c r="C150" s="615"/>
      <c r="D150" s="615"/>
      <c r="F150" s="615"/>
      <c r="Z150" s="618"/>
      <c r="AA150" s="618"/>
      <c r="AB150" s="618"/>
      <c r="AC150" s="618"/>
      <c r="AD150" s="618"/>
      <c r="AE150" s="618"/>
      <c r="AF150" s="618"/>
    </row>
    <row r="151" spans="1:32" s="617" customFormat="1">
      <c r="A151" s="615"/>
      <c r="B151" s="615"/>
      <c r="C151" s="615"/>
      <c r="D151" s="615"/>
      <c r="F151" s="615"/>
      <c r="Z151" s="618"/>
      <c r="AA151" s="618"/>
      <c r="AB151" s="618"/>
      <c r="AC151" s="618"/>
      <c r="AD151" s="618"/>
      <c r="AE151" s="618"/>
      <c r="AF151" s="618"/>
    </row>
    <row r="152" spans="1:32" s="617" customFormat="1">
      <c r="A152" s="615"/>
      <c r="B152" s="615"/>
      <c r="C152" s="615"/>
      <c r="D152" s="615"/>
      <c r="F152" s="615"/>
      <c r="Z152" s="618"/>
      <c r="AA152" s="618"/>
      <c r="AB152" s="618"/>
      <c r="AC152" s="618"/>
      <c r="AD152" s="618"/>
      <c r="AE152" s="618"/>
      <c r="AF152" s="618"/>
    </row>
    <row r="153" spans="1:32" s="617" customFormat="1">
      <c r="A153" s="615"/>
      <c r="B153" s="615"/>
      <c r="C153" s="615"/>
      <c r="D153" s="615"/>
      <c r="F153" s="615"/>
      <c r="Z153" s="618"/>
      <c r="AA153" s="618"/>
      <c r="AB153" s="618"/>
      <c r="AC153" s="618"/>
      <c r="AD153" s="618"/>
      <c r="AE153" s="618"/>
      <c r="AF153" s="618"/>
    </row>
    <row r="154" spans="1:32" s="617" customFormat="1">
      <c r="A154" s="615"/>
      <c r="B154" s="615"/>
      <c r="C154" s="615"/>
      <c r="D154" s="615"/>
      <c r="F154" s="615"/>
      <c r="Z154" s="618"/>
      <c r="AA154" s="618"/>
      <c r="AB154" s="618"/>
      <c r="AC154" s="618"/>
      <c r="AD154" s="618"/>
      <c r="AE154" s="618"/>
      <c r="AF154" s="618"/>
    </row>
    <row r="155" spans="1:32" s="617" customFormat="1">
      <c r="A155" s="615"/>
      <c r="B155" s="615"/>
      <c r="C155" s="615"/>
      <c r="D155" s="615"/>
      <c r="F155" s="615"/>
      <c r="Z155" s="618"/>
      <c r="AA155" s="618"/>
      <c r="AB155" s="618"/>
      <c r="AC155" s="618"/>
      <c r="AD155" s="618"/>
      <c r="AE155" s="618"/>
      <c r="AF155" s="618"/>
    </row>
    <row r="156" spans="1:32" s="617" customFormat="1">
      <c r="A156" s="615"/>
      <c r="B156" s="615"/>
      <c r="C156" s="615"/>
      <c r="D156" s="615"/>
      <c r="F156" s="615"/>
      <c r="Z156" s="618"/>
      <c r="AA156" s="618"/>
      <c r="AB156" s="618"/>
      <c r="AC156" s="618"/>
      <c r="AD156" s="618"/>
      <c r="AE156" s="618"/>
      <c r="AF156" s="618"/>
    </row>
    <row r="157" spans="1:32" s="617" customFormat="1">
      <c r="A157" s="615"/>
      <c r="B157" s="615"/>
      <c r="C157" s="615"/>
      <c r="D157" s="615"/>
      <c r="F157" s="615"/>
      <c r="Z157" s="618"/>
      <c r="AA157" s="618"/>
      <c r="AB157" s="618"/>
      <c r="AC157" s="618"/>
      <c r="AD157" s="618"/>
      <c r="AE157" s="618"/>
      <c r="AF157" s="618"/>
    </row>
    <row r="158" spans="1:32" s="617" customFormat="1">
      <c r="A158" s="615"/>
      <c r="B158" s="615"/>
      <c r="C158" s="615"/>
      <c r="D158" s="615"/>
      <c r="F158" s="615"/>
      <c r="Z158" s="618"/>
      <c r="AA158" s="618"/>
      <c r="AB158" s="618"/>
      <c r="AC158" s="618"/>
      <c r="AD158" s="618"/>
      <c r="AE158" s="618"/>
      <c r="AF158" s="618"/>
    </row>
    <row r="159" spans="1:32" s="617" customFormat="1">
      <c r="A159" s="615"/>
      <c r="B159" s="615"/>
      <c r="C159" s="615"/>
      <c r="D159" s="615"/>
      <c r="F159" s="615"/>
      <c r="Z159" s="618"/>
      <c r="AA159" s="618"/>
      <c r="AB159" s="618"/>
      <c r="AC159" s="618"/>
      <c r="AD159" s="618"/>
      <c r="AE159" s="618"/>
      <c r="AF159" s="618"/>
    </row>
    <row r="160" spans="1:32" s="617" customFormat="1">
      <c r="A160" s="615"/>
      <c r="B160" s="615"/>
      <c r="C160" s="615"/>
      <c r="D160" s="615"/>
      <c r="F160" s="615"/>
      <c r="Z160" s="618"/>
      <c r="AA160" s="618"/>
      <c r="AB160" s="618"/>
      <c r="AC160" s="618"/>
      <c r="AD160" s="618"/>
      <c r="AE160" s="618"/>
      <c r="AF160" s="618"/>
    </row>
    <row r="161" spans="1:32" s="617" customFormat="1">
      <c r="A161" s="615"/>
      <c r="B161" s="615"/>
      <c r="C161" s="615"/>
      <c r="D161" s="615"/>
      <c r="F161" s="615"/>
      <c r="Z161" s="618"/>
      <c r="AA161" s="618"/>
      <c r="AB161" s="618"/>
      <c r="AC161" s="618"/>
      <c r="AD161" s="618"/>
      <c r="AE161" s="618"/>
      <c r="AF161" s="618"/>
    </row>
    <row r="162" spans="1:32" s="617" customFormat="1">
      <c r="A162" s="615"/>
      <c r="B162" s="615"/>
      <c r="C162" s="615"/>
      <c r="D162" s="615"/>
      <c r="F162" s="615"/>
      <c r="Z162" s="618"/>
      <c r="AA162" s="618"/>
      <c r="AB162" s="618"/>
      <c r="AC162" s="618"/>
      <c r="AD162" s="618"/>
      <c r="AE162" s="618"/>
      <c r="AF162" s="618"/>
    </row>
    <row r="163" spans="1:32" s="617" customFormat="1">
      <c r="A163" s="615"/>
      <c r="B163" s="615"/>
      <c r="C163" s="615"/>
      <c r="D163" s="615"/>
      <c r="F163" s="615"/>
      <c r="Z163" s="618"/>
      <c r="AA163" s="618"/>
      <c r="AB163" s="618"/>
      <c r="AC163" s="618"/>
      <c r="AD163" s="618"/>
      <c r="AE163" s="618"/>
      <c r="AF163" s="618"/>
    </row>
    <row r="164" spans="1:32" s="617" customFormat="1">
      <c r="A164" s="615"/>
      <c r="B164" s="615"/>
      <c r="C164" s="615"/>
      <c r="D164" s="615"/>
      <c r="F164" s="615"/>
      <c r="Z164" s="618"/>
      <c r="AA164" s="618"/>
      <c r="AB164" s="618"/>
      <c r="AC164" s="618"/>
      <c r="AD164" s="618"/>
      <c r="AE164" s="618"/>
      <c r="AF164" s="618"/>
    </row>
    <row r="165" spans="1:32" s="617" customFormat="1">
      <c r="A165" s="615"/>
      <c r="B165" s="615"/>
      <c r="C165" s="615"/>
      <c r="D165" s="615"/>
      <c r="F165" s="615"/>
      <c r="Z165" s="618"/>
      <c r="AA165" s="618"/>
      <c r="AB165" s="618"/>
      <c r="AC165" s="618"/>
      <c r="AD165" s="618"/>
      <c r="AE165" s="618"/>
      <c r="AF165" s="618"/>
    </row>
    <row r="166" spans="1:32" s="617" customFormat="1">
      <c r="A166" s="615"/>
      <c r="B166" s="615"/>
      <c r="C166" s="615"/>
      <c r="D166" s="615"/>
      <c r="F166" s="615"/>
      <c r="Z166" s="618"/>
      <c r="AA166" s="618"/>
      <c r="AB166" s="618"/>
      <c r="AC166" s="618"/>
      <c r="AD166" s="618"/>
      <c r="AE166" s="618"/>
      <c r="AF166" s="618"/>
    </row>
    <row r="167" spans="1:32" s="617" customFormat="1">
      <c r="A167" s="615"/>
      <c r="B167" s="615"/>
      <c r="C167" s="615"/>
      <c r="D167" s="615"/>
      <c r="F167" s="615"/>
      <c r="Z167" s="618"/>
      <c r="AA167" s="618"/>
      <c r="AB167" s="618"/>
      <c r="AC167" s="618"/>
      <c r="AD167" s="618"/>
      <c r="AE167" s="618"/>
      <c r="AF167" s="618"/>
    </row>
    <row r="168" spans="1:32" s="617" customFormat="1">
      <c r="A168" s="615"/>
      <c r="B168" s="615"/>
      <c r="C168" s="615"/>
      <c r="D168" s="615"/>
      <c r="F168" s="615"/>
      <c r="Z168" s="618"/>
      <c r="AA168" s="618"/>
      <c r="AB168" s="618"/>
      <c r="AC168" s="618"/>
      <c r="AD168" s="618"/>
      <c r="AE168" s="618"/>
      <c r="AF168" s="618"/>
    </row>
    <row r="169" spans="1:32" s="617" customFormat="1">
      <c r="A169" s="615"/>
      <c r="B169" s="615"/>
      <c r="C169" s="615"/>
      <c r="D169" s="615"/>
      <c r="F169" s="615"/>
      <c r="Z169" s="618"/>
      <c r="AA169" s="618"/>
      <c r="AB169" s="618"/>
      <c r="AC169" s="618"/>
      <c r="AD169" s="618"/>
      <c r="AE169" s="618"/>
      <c r="AF169" s="618"/>
    </row>
    <row r="170" spans="1:32" s="617" customFormat="1">
      <c r="A170" s="615"/>
      <c r="B170" s="615"/>
      <c r="C170" s="615"/>
      <c r="D170" s="615"/>
      <c r="F170" s="615"/>
      <c r="Z170" s="618"/>
      <c r="AA170" s="618"/>
      <c r="AB170" s="618"/>
      <c r="AC170" s="618"/>
      <c r="AD170" s="618"/>
      <c r="AE170" s="618"/>
      <c r="AF170" s="618"/>
    </row>
    <row r="171" spans="1:32" s="617" customFormat="1">
      <c r="A171" s="615"/>
      <c r="B171" s="615"/>
      <c r="C171" s="615"/>
      <c r="D171" s="615"/>
      <c r="F171" s="615"/>
      <c r="Z171" s="618"/>
      <c r="AA171" s="618"/>
      <c r="AB171" s="618"/>
      <c r="AC171" s="618"/>
      <c r="AD171" s="618"/>
      <c r="AE171" s="618"/>
      <c r="AF171" s="618"/>
    </row>
    <row r="172" spans="1:32" s="617" customFormat="1">
      <c r="A172" s="615"/>
      <c r="B172" s="615"/>
      <c r="C172" s="615"/>
      <c r="D172" s="615"/>
      <c r="F172" s="615"/>
      <c r="Z172" s="618"/>
      <c r="AA172" s="618"/>
      <c r="AB172" s="618"/>
      <c r="AC172" s="618"/>
      <c r="AD172" s="618"/>
      <c r="AE172" s="618"/>
      <c r="AF172" s="618"/>
    </row>
    <row r="173" spans="1:32" s="617" customFormat="1">
      <c r="A173" s="615"/>
      <c r="B173" s="615"/>
      <c r="C173" s="615"/>
      <c r="D173" s="615"/>
      <c r="F173" s="615"/>
      <c r="Z173" s="618"/>
      <c r="AA173" s="618"/>
      <c r="AB173" s="618"/>
      <c r="AC173" s="618"/>
      <c r="AD173" s="618"/>
      <c r="AE173" s="618"/>
      <c r="AF173" s="618"/>
    </row>
    <row r="174" spans="1:32" s="617" customFormat="1">
      <c r="A174" s="615"/>
      <c r="B174" s="615"/>
      <c r="C174" s="615"/>
      <c r="D174" s="615"/>
      <c r="F174" s="615"/>
      <c r="Z174" s="618"/>
      <c r="AA174" s="618"/>
      <c r="AB174" s="618"/>
      <c r="AC174" s="618"/>
      <c r="AD174" s="618"/>
      <c r="AE174" s="618"/>
      <c r="AF174" s="618"/>
    </row>
    <row r="175" spans="1:32" s="617" customFormat="1">
      <c r="A175" s="615"/>
      <c r="B175" s="615"/>
      <c r="C175" s="615"/>
      <c r="D175" s="615"/>
      <c r="F175" s="615"/>
      <c r="Z175" s="618"/>
      <c r="AA175" s="618"/>
      <c r="AB175" s="618"/>
      <c r="AC175" s="618"/>
      <c r="AD175" s="618"/>
      <c r="AE175" s="618"/>
      <c r="AF175" s="618"/>
    </row>
    <row r="176" spans="1:32" s="617" customFormat="1">
      <c r="A176" s="615"/>
      <c r="B176" s="615"/>
      <c r="C176" s="615"/>
      <c r="D176" s="615"/>
      <c r="F176" s="615"/>
      <c r="Z176" s="618"/>
      <c r="AA176" s="618"/>
      <c r="AB176" s="618"/>
      <c r="AC176" s="618"/>
      <c r="AD176" s="618"/>
      <c r="AE176" s="618"/>
      <c r="AF176" s="618"/>
    </row>
    <row r="177" spans="1:32" s="617" customFormat="1">
      <c r="A177" s="615"/>
      <c r="B177" s="615"/>
      <c r="C177" s="615"/>
      <c r="D177" s="615"/>
      <c r="F177" s="615"/>
      <c r="Z177" s="618"/>
      <c r="AA177" s="618"/>
      <c r="AB177" s="618"/>
      <c r="AC177" s="618"/>
      <c r="AD177" s="618"/>
      <c r="AE177" s="618"/>
      <c r="AF177" s="618"/>
    </row>
    <row r="178" spans="1:32" s="617" customFormat="1">
      <c r="A178" s="615"/>
      <c r="B178" s="615"/>
      <c r="C178" s="615"/>
      <c r="D178" s="615"/>
      <c r="F178" s="615"/>
      <c r="Z178" s="618"/>
      <c r="AA178" s="618"/>
      <c r="AB178" s="618"/>
      <c r="AC178" s="618"/>
      <c r="AD178" s="618"/>
      <c r="AE178" s="618"/>
      <c r="AF178" s="618"/>
    </row>
    <row r="179" spans="1:32" s="617" customFormat="1">
      <c r="A179" s="615"/>
      <c r="B179" s="615"/>
      <c r="C179" s="615"/>
      <c r="D179" s="615"/>
      <c r="F179" s="615"/>
      <c r="Z179" s="618"/>
      <c r="AA179" s="618"/>
      <c r="AB179" s="618"/>
      <c r="AC179" s="618"/>
      <c r="AD179" s="618"/>
      <c r="AE179" s="618"/>
      <c r="AF179" s="618"/>
    </row>
    <row r="180" spans="1:32" s="617" customFormat="1">
      <c r="A180" s="615"/>
      <c r="B180" s="615"/>
      <c r="C180" s="615"/>
      <c r="D180" s="615"/>
      <c r="F180" s="615"/>
      <c r="Z180" s="618"/>
      <c r="AA180" s="618"/>
      <c r="AB180" s="618"/>
      <c r="AC180" s="618"/>
      <c r="AD180" s="618"/>
      <c r="AE180" s="618"/>
      <c r="AF180" s="618"/>
    </row>
    <row r="181" spans="1:32" s="617" customFormat="1">
      <c r="A181" s="615"/>
      <c r="B181" s="615"/>
      <c r="C181" s="615"/>
      <c r="D181" s="615"/>
      <c r="F181" s="615"/>
      <c r="Z181" s="618"/>
      <c r="AA181" s="618"/>
      <c r="AB181" s="618"/>
      <c r="AC181" s="618"/>
      <c r="AD181" s="618"/>
      <c r="AE181" s="618"/>
      <c r="AF181" s="618"/>
    </row>
    <row r="182" spans="1:32" s="617" customFormat="1">
      <c r="A182" s="615"/>
      <c r="B182" s="615"/>
      <c r="C182" s="615"/>
      <c r="D182" s="615"/>
      <c r="F182" s="615"/>
      <c r="Z182" s="618"/>
      <c r="AA182" s="618"/>
      <c r="AB182" s="618"/>
      <c r="AC182" s="618"/>
      <c r="AD182" s="618"/>
      <c r="AE182" s="618"/>
      <c r="AF182" s="618"/>
    </row>
    <row r="183" spans="1:32" s="617" customFormat="1">
      <c r="A183" s="615"/>
      <c r="B183" s="615"/>
      <c r="C183" s="615"/>
      <c r="D183" s="615"/>
      <c r="F183" s="615"/>
      <c r="Z183" s="618"/>
      <c r="AA183" s="618"/>
      <c r="AB183" s="618"/>
      <c r="AC183" s="618"/>
      <c r="AD183" s="618"/>
      <c r="AE183" s="618"/>
      <c r="AF183" s="618"/>
    </row>
    <row r="184" spans="1:32" s="617" customFormat="1">
      <c r="A184" s="615"/>
      <c r="B184" s="615"/>
      <c r="C184" s="615"/>
      <c r="D184" s="615"/>
      <c r="F184" s="615"/>
      <c r="Z184" s="618"/>
      <c r="AA184" s="618"/>
      <c r="AB184" s="618"/>
      <c r="AC184" s="618"/>
      <c r="AD184" s="618"/>
      <c r="AE184" s="618"/>
      <c r="AF184" s="618"/>
    </row>
    <row r="185" spans="1:32" s="617" customFormat="1">
      <c r="A185" s="615"/>
      <c r="B185" s="615"/>
      <c r="C185" s="615"/>
      <c r="D185" s="615"/>
      <c r="F185" s="615"/>
      <c r="Z185" s="618"/>
      <c r="AA185" s="618"/>
      <c r="AB185" s="618"/>
      <c r="AC185" s="618"/>
      <c r="AD185" s="618"/>
      <c r="AE185" s="618"/>
      <c r="AF185" s="618"/>
    </row>
    <row r="186" spans="1:32" s="617" customFormat="1">
      <c r="A186" s="615"/>
      <c r="B186" s="615"/>
      <c r="C186" s="615"/>
      <c r="D186" s="615"/>
      <c r="F186" s="615"/>
      <c r="Z186" s="618"/>
      <c r="AA186" s="618"/>
      <c r="AB186" s="618"/>
      <c r="AC186" s="618"/>
      <c r="AD186" s="618"/>
      <c r="AE186" s="618"/>
      <c r="AF186" s="618"/>
    </row>
    <row r="187" spans="1:32" s="617" customFormat="1">
      <c r="A187" s="615"/>
      <c r="B187" s="615"/>
      <c r="C187" s="615"/>
      <c r="D187" s="615"/>
      <c r="F187" s="615"/>
      <c r="Z187" s="618"/>
      <c r="AA187" s="618"/>
      <c r="AB187" s="618"/>
      <c r="AC187" s="618"/>
      <c r="AD187" s="618"/>
      <c r="AE187" s="618"/>
      <c r="AF187" s="618"/>
    </row>
    <row r="188" spans="1:32" s="617" customFormat="1">
      <c r="A188" s="615"/>
      <c r="B188" s="615"/>
      <c r="C188" s="615"/>
      <c r="D188" s="615"/>
      <c r="F188" s="615"/>
      <c r="Z188" s="618"/>
      <c r="AA188" s="618"/>
      <c r="AB188" s="618"/>
      <c r="AC188" s="618"/>
      <c r="AD188" s="618"/>
      <c r="AE188" s="618"/>
      <c r="AF188" s="618"/>
    </row>
    <row r="189" spans="1:32" s="617" customFormat="1">
      <c r="A189" s="615"/>
      <c r="B189" s="615"/>
      <c r="C189" s="615"/>
      <c r="D189" s="615"/>
      <c r="F189" s="615"/>
      <c r="Z189" s="618"/>
      <c r="AA189" s="618"/>
      <c r="AB189" s="618"/>
      <c r="AC189" s="618"/>
      <c r="AD189" s="618"/>
      <c r="AE189" s="618"/>
      <c r="AF189" s="618"/>
    </row>
    <row r="190" spans="1:32" s="617" customFormat="1">
      <c r="A190" s="615"/>
      <c r="B190" s="615"/>
      <c r="C190" s="615"/>
      <c r="D190" s="615"/>
      <c r="F190" s="615"/>
      <c r="Z190" s="618"/>
      <c r="AA190" s="618"/>
      <c r="AB190" s="618"/>
      <c r="AC190" s="618"/>
      <c r="AD190" s="618"/>
      <c r="AE190" s="618"/>
      <c r="AF190" s="618"/>
    </row>
    <row r="191" spans="1:32" s="617" customFormat="1">
      <c r="A191" s="615"/>
      <c r="B191" s="615"/>
      <c r="C191" s="615"/>
      <c r="D191" s="615"/>
      <c r="F191" s="615"/>
      <c r="Z191" s="618"/>
      <c r="AA191" s="618"/>
      <c r="AB191" s="618"/>
      <c r="AC191" s="618"/>
      <c r="AD191" s="618"/>
      <c r="AE191" s="618"/>
      <c r="AF191" s="618"/>
    </row>
    <row r="192" spans="1:32" s="617" customFormat="1">
      <c r="A192" s="615"/>
      <c r="B192" s="615"/>
      <c r="C192" s="615"/>
      <c r="D192" s="615"/>
      <c r="F192" s="615"/>
      <c r="Z192" s="618"/>
      <c r="AA192" s="618"/>
      <c r="AB192" s="618"/>
      <c r="AC192" s="618"/>
      <c r="AD192" s="618"/>
      <c r="AE192" s="618"/>
      <c r="AF192" s="618"/>
    </row>
    <row r="193" spans="1:32" s="617" customFormat="1">
      <c r="A193" s="615"/>
      <c r="B193" s="615"/>
      <c r="C193" s="615"/>
      <c r="D193" s="615"/>
      <c r="F193" s="615"/>
      <c r="Z193" s="618"/>
      <c r="AA193" s="618"/>
      <c r="AB193" s="618"/>
      <c r="AC193" s="618"/>
      <c r="AD193" s="618"/>
      <c r="AE193" s="618"/>
      <c r="AF193" s="618"/>
    </row>
    <row r="194" spans="1:32" s="617" customFormat="1">
      <c r="A194" s="615"/>
      <c r="B194" s="615"/>
      <c r="C194" s="615"/>
      <c r="D194" s="615"/>
      <c r="F194" s="615"/>
      <c r="Z194" s="618"/>
      <c r="AA194" s="618"/>
      <c r="AB194" s="618"/>
      <c r="AC194" s="618"/>
      <c r="AD194" s="618"/>
      <c r="AE194" s="618"/>
      <c r="AF194" s="618"/>
    </row>
    <row r="195" spans="1:32" s="617" customFormat="1">
      <c r="A195" s="615"/>
      <c r="B195" s="615"/>
      <c r="C195" s="615"/>
      <c r="D195" s="615"/>
      <c r="F195" s="615"/>
      <c r="Z195" s="618"/>
      <c r="AA195" s="618"/>
      <c r="AB195" s="618"/>
      <c r="AC195" s="618"/>
      <c r="AD195" s="618"/>
      <c r="AE195" s="618"/>
      <c r="AF195" s="618"/>
    </row>
    <row r="196" spans="1:32" s="617" customFormat="1">
      <c r="A196" s="615"/>
      <c r="B196" s="615"/>
      <c r="C196" s="615"/>
      <c r="D196" s="615"/>
      <c r="F196" s="615"/>
      <c r="Z196" s="618"/>
      <c r="AA196" s="618"/>
      <c r="AB196" s="618"/>
      <c r="AC196" s="618"/>
      <c r="AD196" s="618"/>
      <c r="AE196" s="618"/>
      <c r="AF196" s="618"/>
    </row>
    <row r="197" spans="1:32" s="617" customFormat="1">
      <c r="A197" s="615"/>
      <c r="B197" s="615"/>
      <c r="C197" s="615"/>
      <c r="D197" s="615"/>
      <c r="F197" s="615"/>
      <c r="Z197" s="618"/>
      <c r="AA197" s="618"/>
      <c r="AB197" s="618"/>
      <c r="AC197" s="618"/>
      <c r="AD197" s="618"/>
      <c r="AE197" s="618"/>
      <c r="AF197" s="618"/>
    </row>
    <row r="198" spans="1:32" s="617" customFormat="1">
      <c r="A198" s="615"/>
      <c r="B198" s="615"/>
      <c r="C198" s="615"/>
      <c r="D198" s="615"/>
      <c r="F198" s="615"/>
      <c r="Z198" s="618"/>
      <c r="AA198" s="618"/>
      <c r="AB198" s="618"/>
      <c r="AC198" s="618"/>
      <c r="AD198" s="618"/>
      <c r="AE198" s="618"/>
      <c r="AF198" s="618"/>
    </row>
    <row r="199" spans="1:32" s="617" customFormat="1">
      <c r="A199" s="615"/>
      <c r="B199" s="615"/>
      <c r="C199" s="615"/>
      <c r="D199" s="615"/>
      <c r="F199" s="615"/>
      <c r="Z199" s="618"/>
      <c r="AA199" s="618"/>
      <c r="AB199" s="618"/>
      <c r="AC199" s="618"/>
      <c r="AD199" s="618"/>
      <c r="AE199" s="618"/>
      <c r="AF199" s="618"/>
    </row>
    <row r="200" spans="1:32" s="617" customFormat="1">
      <c r="A200" s="615"/>
      <c r="B200" s="615"/>
      <c r="C200" s="615"/>
      <c r="D200" s="615"/>
      <c r="F200" s="615"/>
      <c r="Z200" s="618"/>
      <c r="AA200" s="618"/>
      <c r="AB200" s="618"/>
      <c r="AC200" s="618"/>
      <c r="AD200" s="618"/>
      <c r="AE200" s="618"/>
      <c r="AF200" s="618"/>
    </row>
    <row r="201" spans="1:32" s="617" customFormat="1">
      <c r="A201" s="615"/>
      <c r="B201" s="615"/>
      <c r="C201" s="615"/>
      <c r="D201" s="615"/>
      <c r="F201" s="615"/>
      <c r="Z201" s="618"/>
      <c r="AA201" s="618"/>
      <c r="AB201" s="618"/>
      <c r="AC201" s="618"/>
      <c r="AD201" s="618"/>
      <c r="AE201" s="618"/>
      <c r="AF201" s="618"/>
    </row>
    <row r="202" spans="1:32" s="617" customFormat="1">
      <c r="A202" s="615"/>
      <c r="B202" s="615"/>
      <c r="C202" s="615"/>
      <c r="D202" s="615"/>
      <c r="F202" s="615"/>
      <c r="Z202" s="618"/>
      <c r="AA202" s="618"/>
      <c r="AB202" s="618"/>
      <c r="AC202" s="618"/>
      <c r="AD202" s="618"/>
      <c r="AE202" s="618"/>
      <c r="AF202" s="618"/>
    </row>
    <row r="203" spans="1:32" s="617" customFormat="1">
      <c r="A203" s="615"/>
      <c r="B203" s="615"/>
      <c r="C203" s="615"/>
      <c r="D203" s="615"/>
      <c r="F203" s="615"/>
      <c r="Z203" s="618"/>
      <c r="AA203" s="618"/>
      <c r="AB203" s="618"/>
      <c r="AC203" s="618"/>
      <c r="AD203" s="618"/>
      <c r="AE203" s="618"/>
      <c r="AF203" s="618"/>
    </row>
    <row r="204" spans="1:32" s="617" customFormat="1">
      <c r="A204" s="615"/>
      <c r="B204" s="615"/>
      <c r="C204" s="615"/>
      <c r="D204" s="615"/>
      <c r="F204" s="615"/>
      <c r="Z204" s="618"/>
      <c r="AA204" s="618"/>
      <c r="AB204" s="618"/>
      <c r="AC204" s="618"/>
      <c r="AD204" s="618"/>
      <c r="AE204" s="618"/>
      <c r="AF204" s="618"/>
    </row>
    <row r="205" spans="1:32" s="617" customFormat="1">
      <c r="A205" s="615"/>
      <c r="B205" s="615"/>
      <c r="C205" s="615"/>
      <c r="D205" s="615"/>
      <c r="F205" s="615"/>
      <c r="Z205" s="618"/>
      <c r="AA205" s="618"/>
      <c r="AB205" s="618"/>
      <c r="AC205" s="618"/>
      <c r="AD205" s="618"/>
      <c r="AE205" s="618"/>
      <c r="AF205" s="618"/>
    </row>
    <row r="206" spans="1:32" s="617" customFormat="1">
      <c r="A206" s="615"/>
      <c r="B206" s="615"/>
      <c r="C206" s="615"/>
      <c r="D206" s="615"/>
      <c r="F206" s="615"/>
      <c r="Z206" s="618"/>
      <c r="AA206" s="618"/>
      <c r="AB206" s="618"/>
      <c r="AC206" s="618"/>
      <c r="AD206" s="618"/>
      <c r="AE206" s="618"/>
      <c r="AF206" s="618"/>
    </row>
    <row r="207" spans="1:32" s="617" customFormat="1">
      <c r="A207" s="615"/>
      <c r="B207" s="615"/>
      <c r="C207" s="615"/>
      <c r="D207" s="615"/>
      <c r="F207" s="615"/>
      <c r="Z207" s="618"/>
      <c r="AA207" s="618"/>
      <c r="AB207" s="618"/>
      <c r="AC207" s="618"/>
      <c r="AD207" s="618"/>
      <c r="AE207" s="618"/>
      <c r="AF207" s="618"/>
    </row>
    <row r="208" spans="1:32" s="617" customFormat="1">
      <c r="A208" s="615"/>
      <c r="B208" s="615"/>
      <c r="C208" s="615"/>
      <c r="D208" s="615"/>
      <c r="F208" s="615"/>
      <c r="Z208" s="618"/>
      <c r="AA208" s="618"/>
      <c r="AB208" s="618"/>
      <c r="AC208" s="618"/>
      <c r="AD208" s="618"/>
      <c r="AE208" s="618"/>
      <c r="AF208" s="618"/>
    </row>
    <row r="209" spans="1:32" s="617" customFormat="1">
      <c r="A209" s="615"/>
      <c r="B209" s="615"/>
      <c r="C209" s="615"/>
      <c r="D209" s="615"/>
      <c r="F209" s="615"/>
      <c r="Z209" s="618"/>
      <c r="AA209" s="618"/>
      <c r="AB209" s="618"/>
      <c r="AC209" s="618"/>
      <c r="AD209" s="618"/>
      <c r="AE209" s="618"/>
      <c r="AF209" s="618"/>
    </row>
    <row r="210" spans="1:32" s="617" customFormat="1">
      <c r="A210" s="615"/>
      <c r="B210" s="615"/>
      <c r="C210" s="615"/>
      <c r="D210" s="615"/>
      <c r="F210" s="615"/>
      <c r="Z210" s="618"/>
      <c r="AA210" s="618"/>
      <c r="AB210" s="618"/>
      <c r="AC210" s="618"/>
      <c r="AD210" s="618"/>
      <c r="AE210" s="618"/>
      <c r="AF210" s="618"/>
    </row>
    <row r="211" spans="1:32" s="617" customFormat="1">
      <c r="A211" s="615"/>
      <c r="B211" s="615"/>
      <c r="C211" s="615"/>
      <c r="D211" s="615"/>
      <c r="F211" s="615"/>
      <c r="Z211" s="618"/>
      <c r="AA211" s="618"/>
      <c r="AB211" s="618"/>
      <c r="AC211" s="618"/>
      <c r="AD211" s="618"/>
      <c r="AE211" s="618"/>
      <c r="AF211" s="618"/>
    </row>
    <row r="212" spans="1:32" s="617" customFormat="1">
      <c r="A212" s="615"/>
      <c r="B212" s="615"/>
      <c r="C212" s="615"/>
      <c r="D212" s="615"/>
      <c r="F212" s="615"/>
      <c r="Z212" s="618"/>
      <c r="AA212" s="618"/>
      <c r="AB212" s="618"/>
      <c r="AC212" s="618"/>
      <c r="AD212" s="618"/>
      <c r="AE212" s="618"/>
      <c r="AF212" s="618"/>
    </row>
    <row r="213" spans="1:32" s="617" customFormat="1">
      <c r="A213" s="615"/>
      <c r="B213" s="615"/>
      <c r="C213" s="615"/>
      <c r="D213" s="615"/>
      <c r="F213" s="615"/>
      <c r="Z213" s="618"/>
      <c r="AA213" s="618"/>
      <c r="AB213" s="618"/>
      <c r="AC213" s="618"/>
      <c r="AD213" s="618"/>
      <c r="AE213" s="618"/>
      <c r="AF213" s="618"/>
    </row>
    <row r="214" spans="1:32" s="617" customFormat="1">
      <c r="A214" s="615"/>
      <c r="B214" s="615"/>
      <c r="C214" s="615"/>
      <c r="D214" s="615"/>
      <c r="F214" s="615"/>
      <c r="Z214" s="618"/>
      <c r="AA214" s="618"/>
      <c r="AB214" s="618"/>
      <c r="AC214" s="618"/>
      <c r="AD214" s="618"/>
      <c r="AE214" s="618"/>
      <c r="AF214" s="618"/>
    </row>
    <row r="215" spans="1:32" s="617" customFormat="1">
      <c r="A215" s="615"/>
      <c r="B215" s="615"/>
      <c r="C215" s="615"/>
      <c r="D215" s="615"/>
      <c r="F215" s="615"/>
      <c r="Z215" s="618"/>
      <c r="AA215" s="618"/>
      <c r="AB215" s="618"/>
      <c r="AC215" s="618"/>
      <c r="AD215" s="618"/>
      <c r="AE215" s="618"/>
      <c r="AF215" s="618"/>
    </row>
    <row r="216" spans="1:32" s="617" customFormat="1">
      <c r="A216" s="615"/>
      <c r="B216" s="615"/>
      <c r="C216" s="615"/>
      <c r="D216" s="615"/>
      <c r="F216" s="615"/>
      <c r="Z216" s="618"/>
      <c r="AA216" s="618"/>
      <c r="AB216" s="618"/>
      <c r="AC216" s="618"/>
      <c r="AD216" s="618"/>
      <c r="AE216" s="618"/>
      <c r="AF216" s="618"/>
    </row>
    <row r="217" spans="1:32" s="617" customFormat="1">
      <c r="A217" s="615"/>
      <c r="B217" s="615"/>
      <c r="C217" s="615"/>
      <c r="D217" s="615"/>
      <c r="F217" s="615"/>
      <c r="Z217" s="618"/>
      <c r="AA217" s="618"/>
      <c r="AB217" s="618"/>
      <c r="AC217" s="618"/>
      <c r="AD217" s="618"/>
      <c r="AE217" s="618"/>
      <c r="AF217" s="618"/>
    </row>
    <row r="218" spans="1:32" s="617" customFormat="1">
      <c r="A218" s="615"/>
      <c r="B218" s="615"/>
      <c r="C218" s="615"/>
      <c r="D218" s="615"/>
      <c r="F218" s="615"/>
      <c r="Z218" s="618"/>
      <c r="AA218" s="618"/>
      <c r="AB218" s="618"/>
      <c r="AC218" s="618"/>
      <c r="AD218" s="618"/>
      <c r="AE218" s="618"/>
      <c r="AF218" s="618"/>
    </row>
    <row r="219" spans="1:32" s="617" customFormat="1">
      <c r="A219" s="615"/>
      <c r="B219" s="615"/>
      <c r="C219" s="615"/>
      <c r="D219" s="615"/>
      <c r="F219" s="615"/>
      <c r="Z219" s="618"/>
      <c r="AA219" s="618"/>
      <c r="AB219" s="618"/>
      <c r="AC219" s="618"/>
      <c r="AD219" s="618"/>
      <c r="AE219" s="618"/>
      <c r="AF219" s="618"/>
    </row>
    <row r="220" spans="1:32" s="617" customFormat="1">
      <c r="A220" s="615"/>
      <c r="B220" s="615"/>
      <c r="C220" s="615"/>
      <c r="D220" s="615"/>
      <c r="F220" s="615"/>
      <c r="Z220" s="618"/>
      <c r="AA220" s="618"/>
      <c r="AB220" s="618"/>
      <c r="AC220" s="618"/>
      <c r="AD220" s="618"/>
      <c r="AE220" s="618"/>
      <c r="AF220" s="618"/>
    </row>
    <row r="221" spans="1:32" s="617" customFormat="1">
      <c r="A221" s="615"/>
      <c r="B221" s="615"/>
      <c r="C221" s="615"/>
      <c r="D221" s="615"/>
      <c r="F221" s="615"/>
      <c r="Z221" s="618"/>
      <c r="AA221" s="618"/>
      <c r="AB221" s="618"/>
      <c r="AC221" s="618"/>
      <c r="AD221" s="618"/>
      <c r="AE221" s="618"/>
      <c r="AF221" s="618"/>
    </row>
    <row r="222" spans="1:32" s="617" customFormat="1">
      <c r="A222" s="615"/>
      <c r="B222" s="615"/>
      <c r="C222" s="615"/>
      <c r="D222" s="615"/>
      <c r="F222" s="615"/>
      <c r="Z222" s="618"/>
      <c r="AA222" s="618"/>
      <c r="AB222" s="618"/>
      <c r="AC222" s="618"/>
      <c r="AD222" s="618"/>
      <c r="AE222" s="618"/>
      <c r="AF222" s="618"/>
    </row>
    <row r="223" spans="1:32" s="617" customFormat="1">
      <c r="A223" s="615"/>
      <c r="B223" s="615"/>
      <c r="C223" s="615"/>
      <c r="D223" s="615"/>
      <c r="F223" s="615"/>
      <c r="Z223" s="618"/>
      <c r="AA223" s="618"/>
      <c r="AB223" s="618"/>
      <c r="AC223" s="618"/>
      <c r="AD223" s="618"/>
      <c r="AE223" s="618"/>
      <c r="AF223" s="618"/>
    </row>
    <row r="224" spans="1:32" s="617" customFormat="1">
      <c r="A224" s="615"/>
      <c r="B224" s="615"/>
      <c r="C224" s="615"/>
      <c r="D224" s="615"/>
      <c r="F224" s="615"/>
      <c r="Z224" s="618"/>
      <c r="AA224" s="618"/>
      <c r="AB224" s="618"/>
      <c r="AC224" s="618"/>
      <c r="AD224" s="618"/>
      <c r="AE224" s="618"/>
      <c r="AF224" s="618"/>
    </row>
    <row r="225" spans="1:32" s="617" customFormat="1">
      <c r="A225" s="615"/>
      <c r="B225" s="615"/>
      <c r="C225" s="615"/>
      <c r="D225" s="615"/>
      <c r="F225" s="615"/>
      <c r="Z225" s="618"/>
      <c r="AA225" s="618"/>
      <c r="AB225" s="618"/>
      <c r="AC225" s="618"/>
      <c r="AD225" s="618"/>
      <c r="AE225" s="618"/>
      <c r="AF225" s="618"/>
    </row>
    <row r="226" spans="1:32" s="617" customFormat="1">
      <c r="A226" s="615"/>
      <c r="B226" s="615"/>
      <c r="C226" s="615"/>
      <c r="D226" s="615"/>
      <c r="F226" s="615"/>
      <c r="Z226" s="618"/>
      <c r="AA226" s="618"/>
      <c r="AB226" s="618"/>
      <c r="AC226" s="618"/>
      <c r="AD226" s="618"/>
      <c r="AE226" s="618"/>
      <c r="AF226" s="618"/>
    </row>
    <row r="227" spans="1:32" s="617" customFormat="1">
      <c r="A227" s="615"/>
      <c r="B227" s="615"/>
      <c r="C227" s="615"/>
      <c r="D227" s="615"/>
      <c r="F227" s="615"/>
      <c r="Z227" s="618"/>
      <c r="AA227" s="618"/>
      <c r="AB227" s="618"/>
      <c r="AC227" s="618"/>
      <c r="AD227" s="618"/>
      <c r="AE227" s="618"/>
      <c r="AF227" s="618"/>
    </row>
    <row r="228" spans="1:32" s="617" customFormat="1">
      <c r="A228" s="615"/>
      <c r="B228" s="615"/>
      <c r="C228" s="615"/>
      <c r="D228" s="615"/>
      <c r="F228" s="615"/>
      <c r="Z228" s="618"/>
      <c r="AA228" s="618"/>
      <c r="AB228" s="618"/>
      <c r="AC228" s="618"/>
      <c r="AD228" s="618"/>
      <c r="AE228" s="618"/>
      <c r="AF228" s="618"/>
    </row>
    <row r="229" spans="1:32" s="617" customFormat="1">
      <c r="A229" s="615"/>
      <c r="B229" s="615"/>
      <c r="C229" s="615"/>
      <c r="D229" s="615"/>
      <c r="F229" s="615"/>
      <c r="Z229" s="618"/>
      <c r="AA229" s="618"/>
      <c r="AB229" s="618"/>
      <c r="AC229" s="618"/>
      <c r="AD229" s="618"/>
      <c r="AE229" s="618"/>
      <c r="AF229" s="618"/>
    </row>
    <row r="230" spans="1:32" s="617" customFormat="1">
      <c r="A230" s="615"/>
      <c r="B230" s="615"/>
      <c r="C230" s="615"/>
      <c r="D230" s="615"/>
      <c r="F230" s="615"/>
      <c r="Z230" s="618"/>
      <c r="AA230" s="618"/>
      <c r="AB230" s="618"/>
      <c r="AC230" s="618"/>
      <c r="AD230" s="618"/>
      <c r="AE230" s="618"/>
      <c r="AF230" s="618"/>
    </row>
    <row r="231" spans="1:32" s="617" customFormat="1">
      <c r="A231" s="615"/>
      <c r="B231" s="615"/>
      <c r="C231" s="615"/>
      <c r="D231" s="615"/>
      <c r="F231" s="615"/>
      <c r="Z231" s="618"/>
      <c r="AA231" s="618"/>
      <c r="AB231" s="618"/>
      <c r="AC231" s="618"/>
      <c r="AD231" s="618"/>
      <c r="AE231" s="618"/>
      <c r="AF231" s="618"/>
    </row>
    <row r="232" spans="1:32" s="617" customFormat="1">
      <c r="A232" s="615"/>
      <c r="B232" s="615"/>
      <c r="C232" s="615"/>
      <c r="D232" s="615"/>
      <c r="F232" s="615"/>
      <c r="Z232" s="618"/>
      <c r="AA232" s="618"/>
      <c r="AB232" s="618"/>
      <c r="AC232" s="618"/>
      <c r="AD232" s="618"/>
      <c r="AE232" s="618"/>
      <c r="AF232" s="618"/>
    </row>
    <row r="233" spans="1:32" s="617" customFormat="1">
      <c r="A233" s="615"/>
      <c r="B233" s="615"/>
      <c r="C233" s="615"/>
      <c r="D233" s="615"/>
      <c r="F233" s="615"/>
      <c r="Z233" s="618"/>
      <c r="AA233" s="618"/>
      <c r="AB233" s="618"/>
      <c r="AC233" s="618"/>
      <c r="AD233" s="618"/>
      <c r="AE233" s="618"/>
      <c r="AF233" s="618"/>
    </row>
    <row r="234" spans="1:32" s="617" customFormat="1">
      <c r="A234" s="615"/>
      <c r="B234" s="615"/>
      <c r="C234" s="615"/>
      <c r="D234" s="615"/>
      <c r="F234" s="615"/>
      <c r="Z234" s="618"/>
      <c r="AA234" s="618"/>
      <c r="AB234" s="618"/>
      <c r="AC234" s="618"/>
      <c r="AD234" s="618"/>
      <c r="AE234" s="618"/>
      <c r="AF234" s="618"/>
    </row>
    <row r="235" spans="1:32" s="617" customFormat="1">
      <c r="A235" s="615"/>
      <c r="B235" s="615"/>
      <c r="C235" s="615"/>
      <c r="D235" s="615"/>
      <c r="F235" s="615"/>
      <c r="Z235" s="618"/>
      <c r="AA235" s="618"/>
      <c r="AB235" s="618"/>
      <c r="AC235" s="618"/>
      <c r="AD235" s="618"/>
      <c r="AE235" s="618"/>
      <c r="AF235" s="618"/>
    </row>
    <row r="236" spans="1:32" s="617" customFormat="1">
      <c r="A236" s="615"/>
      <c r="B236" s="615"/>
      <c r="C236" s="615"/>
      <c r="D236" s="615"/>
      <c r="F236" s="615"/>
      <c r="Z236" s="618"/>
      <c r="AA236" s="618"/>
      <c r="AB236" s="618"/>
      <c r="AC236" s="618"/>
      <c r="AD236" s="618"/>
      <c r="AE236" s="618"/>
      <c r="AF236" s="618"/>
    </row>
    <row r="237" spans="1:32" s="617" customFormat="1">
      <c r="A237" s="615"/>
      <c r="B237" s="615"/>
      <c r="C237" s="615"/>
      <c r="D237" s="615"/>
      <c r="F237" s="615"/>
      <c r="Z237" s="618"/>
      <c r="AA237" s="618"/>
      <c r="AB237" s="618"/>
      <c r="AC237" s="618"/>
      <c r="AD237" s="618"/>
      <c r="AE237" s="618"/>
      <c r="AF237" s="618"/>
    </row>
    <row r="238" spans="1:32" s="617" customFormat="1">
      <c r="A238" s="615"/>
      <c r="B238" s="615"/>
      <c r="C238" s="615"/>
      <c r="D238" s="615"/>
      <c r="F238" s="615"/>
      <c r="Z238" s="618"/>
      <c r="AA238" s="618"/>
      <c r="AB238" s="618"/>
      <c r="AC238" s="618"/>
      <c r="AD238" s="618"/>
      <c r="AE238" s="618"/>
      <c r="AF238" s="618"/>
    </row>
    <row r="239" spans="1:32" s="617" customFormat="1">
      <c r="A239" s="615"/>
      <c r="B239" s="615"/>
      <c r="C239" s="615"/>
      <c r="D239" s="615"/>
      <c r="F239" s="615"/>
      <c r="Z239" s="618"/>
      <c r="AA239" s="618"/>
      <c r="AB239" s="618"/>
      <c r="AC239" s="618"/>
      <c r="AD239" s="618"/>
      <c r="AE239" s="618"/>
      <c r="AF239" s="618"/>
    </row>
    <row r="240" spans="1:32" s="617" customFormat="1">
      <c r="A240" s="615"/>
      <c r="B240" s="615"/>
      <c r="C240" s="615"/>
      <c r="D240" s="615"/>
      <c r="F240" s="615"/>
      <c r="Z240" s="618"/>
      <c r="AA240" s="618"/>
      <c r="AB240" s="618"/>
      <c r="AC240" s="618"/>
      <c r="AD240" s="618"/>
      <c r="AE240" s="618"/>
      <c r="AF240" s="618"/>
    </row>
    <row r="241" spans="1:32" s="617" customFormat="1">
      <c r="A241" s="615"/>
      <c r="B241" s="615"/>
      <c r="C241" s="615"/>
      <c r="D241" s="615"/>
      <c r="F241" s="615"/>
      <c r="Z241" s="618"/>
      <c r="AA241" s="618"/>
      <c r="AB241" s="618"/>
      <c r="AC241" s="618"/>
      <c r="AD241" s="618"/>
      <c r="AE241" s="618"/>
      <c r="AF241" s="618"/>
    </row>
    <row r="242" spans="1:32" s="617" customFormat="1">
      <c r="A242" s="615"/>
      <c r="B242" s="615"/>
      <c r="C242" s="615"/>
      <c r="D242" s="615"/>
      <c r="F242" s="615"/>
      <c r="Z242" s="618"/>
      <c r="AA242" s="618"/>
      <c r="AB242" s="618"/>
      <c r="AC242" s="618"/>
      <c r="AD242" s="618"/>
      <c r="AE242" s="618"/>
      <c r="AF242" s="618"/>
    </row>
    <row r="243" spans="1:32" s="617" customFormat="1">
      <c r="A243" s="615"/>
      <c r="B243" s="615"/>
      <c r="C243" s="615"/>
      <c r="D243" s="615"/>
      <c r="F243" s="615"/>
      <c r="Z243" s="618"/>
      <c r="AA243" s="618"/>
      <c r="AB243" s="618"/>
      <c r="AC243" s="618"/>
      <c r="AD243" s="618"/>
      <c r="AE243" s="618"/>
      <c r="AF243" s="618"/>
    </row>
    <row r="244" spans="1:32" s="617" customFormat="1">
      <c r="A244" s="615"/>
      <c r="B244" s="615"/>
      <c r="C244" s="615"/>
      <c r="D244" s="615"/>
      <c r="F244" s="615"/>
      <c r="Z244" s="618"/>
      <c r="AA244" s="618"/>
      <c r="AB244" s="618"/>
      <c r="AC244" s="618"/>
      <c r="AD244" s="618"/>
      <c r="AE244" s="618"/>
      <c r="AF244" s="618"/>
    </row>
    <row r="245" spans="1:32" s="617" customFormat="1">
      <c r="A245" s="615"/>
      <c r="B245" s="615"/>
      <c r="C245" s="615"/>
      <c r="D245" s="615"/>
      <c r="F245" s="615"/>
      <c r="Z245" s="618"/>
      <c r="AA245" s="618"/>
      <c r="AB245" s="618"/>
      <c r="AC245" s="618"/>
      <c r="AD245" s="618"/>
      <c r="AE245" s="618"/>
      <c r="AF245" s="618"/>
    </row>
    <row r="246" spans="1:32" s="617" customFormat="1">
      <c r="A246" s="615"/>
      <c r="B246" s="615"/>
      <c r="C246" s="615"/>
      <c r="D246" s="615"/>
      <c r="F246" s="615"/>
      <c r="Z246" s="618"/>
      <c r="AA246" s="618"/>
      <c r="AB246" s="618"/>
      <c r="AC246" s="618"/>
      <c r="AD246" s="618"/>
      <c r="AE246" s="618"/>
      <c r="AF246" s="618"/>
    </row>
    <row r="247" spans="1:32" s="617" customFormat="1">
      <c r="A247" s="615"/>
      <c r="B247" s="615"/>
      <c r="C247" s="615"/>
      <c r="D247" s="615"/>
      <c r="F247" s="615"/>
      <c r="Z247" s="618"/>
      <c r="AA247" s="618"/>
      <c r="AB247" s="618"/>
      <c r="AC247" s="618"/>
      <c r="AD247" s="618"/>
      <c r="AE247" s="618"/>
      <c r="AF247" s="618"/>
    </row>
    <row r="248" spans="1:32" s="617" customFormat="1">
      <c r="A248" s="615"/>
      <c r="B248" s="615"/>
      <c r="C248" s="615"/>
      <c r="D248" s="615"/>
      <c r="F248" s="615"/>
      <c r="Z248" s="618"/>
      <c r="AA248" s="618"/>
      <c r="AB248" s="618"/>
      <c r="AC248" s="618"/>
      <c r="AD248" s="618"/>
      <c r="AE248" s="618"/>
      <c r="AF248" s="618"/>
    </row>
    <row r="249" spans="1:32" s="617" customFormat="1">
      <c r="A249" s="615"/>
      <c r="B249" s="615"/>
      <c r="C249" s="615"/>
      <c r="D249" s="615"/>
      <c r="F249" s="615"/>
      <c r="Z249" s="618"/>
      <c r="AA249" s="618"/>
      <c r="AB249" s="618"/>
      <c r="AC249" s="618"/>
      <c r="AD249" s="618"/>
      <c r="AE249" s="618"/>
      <c r="AF249" s="618"/>
    </row>
    <row r="250" spans="1:32" s="617" customFormat="1">
      <c r="A250" s="615"/>
      <c r="B250" s="615"/>
      <c r="C250" s="615"/>
      <c r="D250" s="615"/>
      <c r="F250" s="615"/>
      <c r="Z250" s="618"/>
      <c r="AA250" s="618"/>
      <c r="AB250" s="618"/>
      <c r="AC250" s="618"/>
      <c r="AD250" s="618"/>
      <c r="AE250" s="618"/>
      <c r="AF250" s="618"/>
    </row>
    <row r="251" spans="1:32" s="617" customFormat="1">
      <c r="A251" s="615"/>
      <c r="B251" s="615"/>
      <c r="C251" s="615"/>
      <c r="D251" s="615"/>
      <c r="F251" s="615"/>
      <c r="Z251" s="618"/>
      <c r="AA251" s="618"/>
      <c r="AB251" s="618"/>
      <c r="AC251" s="618"/>
      <c r="AD251" s="618"/>
      <c r="AE251" s="618"/>
      <c r="AF251" s="618"/>
    </row>
    <row r="252" spans="1:32" s="617" customFormat="1">
      <c r="A252" s="615"/>
      <c r="B252" s="615"/>
      <c r="C252" s="615"/>
      <c r="D252" s="615"/>
      <c r="F252" s="615"/>
      <c r="Z252" s="618"/>
      <c r="AA252" s="618"/>
      <c r="AB252" s="618"/>
      <c r="AC252" s="618"/>
      <c r="AD252" s="618"/>
      <c r="AE252" s="618"/>
      <c r="AF252" s="618"/>
    </row>
    <row r="253" spans="1:32" s="617" customFormat="1">
      <c r="A253" s="615"/>
      <c r="B253" s="615"/>
      <c r="C253" s="615"/>
      <c r="D253" s="615"/>
      <c r="F253" s="615"/>
      <c r="Z253" s="618"/>
      <c r="AA253" s="618"/>
      <c r="AB253" s="618"/>
      <c r="AC253" s="618"/>
      <c r="AD253" s="618"/>
      <c r="AE253" s="618"/>
      <c r="AF253" s="618"/>
    </row>
    <row r="254" spans="1:32" s="617" customFormat="1">
      <c r="A254" s="615"/>
      <c r="B254" s="615"/>
      <c r="C254" s="615"/>
      <c r="D254" s="615"/>
      <c r="F254" s="615"/>
      <c r="Z254" s="618"/>
      <c r="AA254" s="618"/>
      <c r="AB254" s="618"/>
      <c r="AC254" s="618"/>
      <c r="AD254" s="618"/>
      <c r="AE254" s="618"/>
      <c r="AF254" s="618"/>
    </row>
    <row r="255" spans="1:32" s="617" customFormat="1">
      <c r="A255" s="615"/>
      <c r="B255" s="615"/>
      <c r="C255" s="615"/>
      <c r="D255" s="615"/>
      <c r="F255" s="615"/>
      <c r="Z255" s="618"/>
      <c r="AA255" s="618"/>
      <c r="AB255" s="618"/>
      <c r="AC255" s="618"/>
      <c r="AD255" s="618"/>
      <c r="AE255" s="618"/>
      <c r="AF255" s="618"/>
    </row>
    <row r="256" spans="1:32" s="617" customFormat="1">
      <c r="A256" s="615"/>
      <c r="B256" s="615"/>
      <c r="C256" s="615"/>
      <c r="D256" s="615"/>
      <c r="F256" s="615"/>
      <c r="Z256" s="618"/>
      <c r="AA256" s="618"/>
      <c r="AB256" s="618"/>
      <c r="AC256" s="618"/>
      <c r="AD256" s="618"/>
      <c r="AE256" s="618"/>
      <c r="AF256" s="618"/>
    </row>
    <row r="257" spans="1:32" s="617" customFormat="1">
      <c r="A257" s="615"/>
      <c r="B257" s="615"/>
      <c r="C257" s="615"/>
      <c r="D257" s="615"/>
      <c r="F257" s="615"/>
      <c r="Z257" s="618"/>
      <c r="AA257" s="618"/>
      <c r="AB257" s="618"/>
      <c r="AC257" s="618"/>
      <c r="AD257" s="618"/>
      <c r="AE257" s="618"/>
      <c r="AF257" s="618"/>
    </row>
    <row r="258" spans="1:32" s="617" customFormat="1">
      <c r="A258" s="615"/>
      <c r="B258" s="615"/>
      <c r="C258" s="615"/>
      <c r="D258" s="615"/>
      <c r="F258" s="615"/>
      <c r="Z258" s="618"/>
      <c r="AA258" s="618"/>
      <c r="AB258" s="618"/>
      <c r="AC258" s="618"/>
      <c r="AD258" s="618"/>
      <c r="AE258" s="618"/>
      <c r="AF258" s="618"/>
    </row>
    <row r="259" spans="1:32" s="617" customFormat="1">
      <c r="A259" s="615"/>
      <c r="B259" s="615"/>
      <c r="C259" s="615"/>
      <c r="D259" s="615"/>
      <c r="F259" s="615"/>
      <c r="Z259" s="618"/>
      <c r="AA259" s="618"/>
      <c r="AB259" s="618"/>
      <c r="AC259" s="618"/>
      <c r="AD259" s="618"/>
      <c r="AE259" s="618"/>
      <c r="AF259" s="618"/>
    </row>
    <row r="260" spans="1:32" s="617" customFormat="1">
      <c r="A260" s="615"/>
      <c r="B260" s="615"/>
      <c r="C260" s="615"/>
      <c r="D260" s="615"/>
      <c r="F260" s="615"/>
      <c r="Z260" s="618"/>
      <c r="AA260" s="618"/>
      <c r="AB260" s="618"/>
      <c r="AC260" s="618"/>
      <c r="AD260" s="618"/>
      <c r="AE260" s="618"/>
      <c r="AF260" s="618"/>
    </row>
    <row r="261" spans="1:32" s="617" customFormat="1">
      <c r="A261" s="615"/>
      <c r="B261" s="615"/>
      <c r="C261" s="615"/>
      <c r="D261" s="615"/>
      <c r="F261" s="615"/>
      <c r="Z261" s="618"/>
      <c r="AA261" s="618"/>
      <c r="AB261" s="618"/>
      <c r="AC261" s="618"/>
      <c r="AD261" s="618"/>
      <c r="AE261" s="618"/>
      <c r="AF261" s="618"/>
    </row>
    <row r="262" spans="1:32" s="617" customFormat="1">
      <c r="A262" s="615"/>
      <c r="B262" s="615"/>
      <c r="C262" s="615"/>
      <c r="D262" s="615"/>
      <c r="F262" s="615"/>
      <c r="Z262" s="618"/>
      <c r="AA262" s="618"/>
      <c r="AB262" s="618"/>
      <c r="AC262" s="618"/>
      <c r="AD262" s="618"/>
      <c r="AE262" s="618"/>
      <c r="AF262" s="618"/>
    </row>
    <row r="263" spans="1:32" s="617" customFormat="1">
      <c r="A263" s="615"/>
      <c r="B263" s="615"/>
      <c r="C263" s="615"/>
      <c r="D263" s="615"/>
      <c r="F263" s="615"/>
      <c r="Z263" s="618"/>
      <c r="AA263" s="618"/>
      <c r="AB263" s="618"/>
      <c r="AC263" s="618"/>
      <c r="AD263" s="618"/>
      <c r="AE263" s="618"/>
      <c r="AF263" s="618"/>
    </row>
    <row r="264" spans="1:32" s="617" customFormat="1">
      <c r="A264" s="615"/>
      <c r="B264" s="615"/>
      <c r="C264" s="615"/>
      <c r="D264" s="615"/>
      <c r="F264" s="615"/>
      <c r="Z264" s="618"/>
      <c r="AA264" s="618"/>
      <c r="AB264" s="618"/>
      <c r="AC264" s="618"/>
      <c r="AD264" s="618"/>
      <c r="AE264" s="618"/>
      <c r="AF264" s="618"/>
    </row>
    <row r="265" spans="1:32" s="617" customFormat="1">
      <c r="A265" s="615"/>
      <c r="B265" s="615"/>
      <c r="C265" s="615"/>
      <c r="D265" s="615"/>
      <c r="F265" s="615"/>
      <c r="Z265" s="618"/>
      <c r="AA265" s="618"/>
      <c r="AB265" s="618"/>
      <c r="AC265" s="618"/>
      <c r="AD265" s="618"/>
      <c r="AE265" s="618"/>
      <c r="AF265" s="618"/>
    </row>
    <row r="266" spans="1:32" s="617" customFormat="1">
      <c r="A266" s="615"/>
      <c r="B266" s="615"/>
      <c r="C266" s="615"/>
      <c r="D266" s="615"/>
      <c r="F266" s="615"/>
      <c r="Z266" s="618"/>
      <c r="AA266" s="618"/>
      <c r="AB266" s="618"/>
      <c r="AC266" s="618"/>
      <c r="AD266" s="618"/>
      <c r="AE266" s="618"/>
      <c r="AF266" s="618"/>
    </row>
    <row r="267" spans="1:32" s="617" customFormat="1">
      <c r="A267" s="615"/>
      <c r="B267" s="615"/>
      <c r="C267" s="615"/>
      <c r="D267" s="615"/>
      <c r="F267" s="615"/>
      <c r="Z267" s="618"/>
      <c r="AA267" s="618"/>
      <c r="AB267" s="618"/>
      <c r="AC267" s="618"/>
      <c r="AD267" s="618"/>
      <c r="AE267" s="618"/>
      <c r="AF267" s="618"/>
    </row>
    <row r="268" spans="1:32" s="617" customFormat="1">
      <c r="A268" s="615"/>
      <c r="B268" s="615"/>
      <c r="C268" s="615"/>
      <c r="D268" s="615"/>
      <c r="F268" s="615"/>
      <c r="Z268" s="618"/>
      <c r="AA268" s="618"/>
      <c r="AB268" s="618"/>
      <c r="AC268" s="618"/>
      <c r="AD268" s="618"/>
      <c r="AE268" s="618"/>
      <c r="AF268" s="618"/>
    </row>
    <row r="269" spans="1:32" s="617" customFormat="1">
      <c r="A269" s="615"/>
      <c r="B269" s="615"/>
      <c r="C269" s="615"/>
      <c r="D269" s="615"/>
      <c r="F269" s="615"/>
      <c r="Z269" s="618"/>
      <c r="AA269" s="618"/>
      <c r="AB269" s="618"/>
      <c r="AC269" s="618"/>
      <c r="AD269" s="618"/>
      <c r="AE269" s="618"/>
      <c r="AF269" s="618"/>
    </row>
    <row r="270" spans="1:32" s="617" customFormat="1">
      <c r="A270" s="615"/>
      <c r="B270" s="615"/>
      <c r="C270" s="615"/>
      <c r="D270" s="615"/>
      <c r="F270" s="615"/>
      <c r="Z270" s="618"/>
      <c r="AA270" s="618"/>
      <c r="AB270" s="618"/>
      <c r="AC270" s="618"/>
      <c r="AD270" s="618"/>
      <c r="AE270" s="618"/>
      <c r="AF270" s="618"/>
    </row>
    <row r="271" spans="1:32" s="617" customFormat="1">
      <c r="A271" s="615"/>
      <c r="B271" s="615"/>
      <c r="C271" s="615"/>
      <c r="D271" s="615"/>
      <c r="F271" s="615"/>
      <c r="Z271" s="618"/>
      <c r="AA271" s="618"/>
      <c r="AB271" s="618"/>
      <c r="AC271" s="618"/>
      <c r="AD271" s="618"/>
      <c r="AE271" s="618"/>
      <c r="AF271" s="618"/>
    </row>
    <row r="272" spans="1:32" s="617" customFormat="1">
      <c r="A272" s="615"/>
      <c r="B272" s="615"/>
      <c r="C272" s="615"/>
      <c r="D272" s="615"/>
      <c r="F272" s="615"/>
      <c r="Z272" s="618"/>
      <c r="AA272" s="618"/>
      <c r="AB272" s="618"/>
      <c r="AC272" s="618"/>
      <c r="AD272" s="618"/>
      <c r="AE272" s="618"/>
      <c r="AF272" s="618"/>
    </row>
    <row r="273" spans="1:32" s="617" customFormat="1">
      <c r="A273" s="615"/>
      <c r="B273" s="615"/>
      <c r="C273" s="615"/>
      <c r="D273" s="615"/>
      <c r="F273" s="615"/>
      <c r="Z273" s="618"/>
      <c r="AA273" s="618"/>
      <c r="AB273" s="618"/>
      <c r="AC273" s="618"/>
      <c r="AD273" s="618"/>
      <c r="AE273" s="618"/>
      <c r="AF273" s="618"/>
    </row>
    <row r="274" spans="1:32" s="617" customFormat="1">
      <c r="A274" s="615"/>
      <c r="B274" s="615"/>
      <c r="C274" s="615"/>
      <c r="D274" s="615"/>
      <c r="F274" s="615"/>
      <c r="Z274" s="618"/>
      <c r="AA274" s="618"/>
      <c r="AB274" s="618"/>
      <c r="AC274" s="618"/>
      <c r="AD274" s="618"/>
      <c r="AE274" s="618"/>
      <c r="AF274" s="618"/>
    </row>
    <row r="275" spans="1:32" s="617" customFormat="1">
      <c r="A275" s="615"/>
      <c r="B275" s="615"/>
      <c r="C275" s="615"/>
      <c r="D275" s="615"/>
      <c r="F275" s="615"/>
      <c r="Z275" s="618"/>
      <c r="AA275" s="618"/>
      <c r="AB275" s="618"/>
      <c r="AC275" s="618"/>
      <c r="AD275" s="618"/>
      <c r="AE275" s="618"/>
      <c r="AF275" s="618"/>
    </row>
    <row r="276" spans="1:32" s="617" customFormat="1">
      <c r="A276" s="615"/>
      <c r="B276" s="615"/>
      <c r="C276" s="615"/>
      <c r="D276" s="615"/>
      <c r="F276" s="615"/>
      <c r="Z276" s="618"/>
      <c r="AA276" s="618"/>
      <c r="AB276" s="618"/>
      <c r="AC276" s="618"/>
      <c r="AD276" s="618"/>
      <c r="AE276" s="618"/>
      <c r="AF276" s="618"/>
    </row>
    <row r="277" spans="1:32" s="617" customFormat="1">
      <c r="A277" s="615"/>
      <c r="B277" s="615"/>
      <c r="C277" s="615"/>
      <c r="D277" s="615"/>
      <c r="F277" s="615"/>
      <c r="Z277" s="618"/>
      <c r="AA277" s="618"/>
      <c r="AB277" s="618"/>
      <c r="AC277" s="618"/>
      <c r="AD277" s="618"/>
      <c r="AE277" s="618"/>
      <c r="AF277" s="618"/>
    </row>
    <row r="278" spans="1:32" s="617" customFormat="1">
      <c r="A278" s="615"/>
      <c r="B278" s="615"/>
      <c r="C278" s="615"/>
      <c r="D278" s="615"/>
      <c r="F278" s="615"/>
      <c r="Z278" s="618"/>
      <c r="AA278" s="618"/>
      <c r="AB278" s="618"/>
      <c r="AC278" s="618"/>
      <c r="AD278" s="618"/>
      <c r="AE278" s="618"/>
      <c r="AF278" s="618"/>
    </row>
    <row r="279" spans="1:32" s="617" customFormat="1">
      <c r="A279" s="615"/>
      <c r="B279" s="615"/>
      <c r="C279" s="615"/>
      <c r="D279" s="615"/>
      <c r="F279" s="615"/>
      <c r="Z279" s="618"/>
      <c r="AA279" s="618"/>
      <c r="AB279" s="618"/>
      <c r="AC279" s="618"/>
      <c r="AD279" s="618"/>
      <c r="AE279" s="618"/>
      <c r="AF279" s="618"/>
    </row>
    <row r="280" spans="1:32" s="617" customFormat="1">
      <c r="A280" s="615"/>
      <c r="B280" s="615"/>
      <c r="C280" s="615"/>
      <c r="D280" s="615"/>
      <c r="F280" s="615"/>
      <c r="Z280" s="618"/>
      <c r="AA280" s="618"/>
      <c r="AB280" s="618"/>
      <c r="AC280" s="618"/>
      <c r="AD280" s="618"/>
      <c r="AE280" s="618"/>
      <c r="AF280" s="618"/>
    </row>
    <row r="281" spans="1:32" s="617" customFormat="1">
      <c r="A281" s="615"/>
      <c r="B281" s="615"/>
      <c r="C281" s="615"/>
      <c r="D281" s="615"/>
      <c r="F281" s="615"/>
      <c r="Z281" s="618"/>
      <c r="AA281" s="618"/>
      <c r="AB281" s="618"/>
      <c r="AC281" s="618"/>
      <c r="AD281" s="618"/>
      <c r="AE281" s="618"/>
      <c r="AF281" s="618"/>
    </row>
    <row r="282" spans="1:32" s="617" customFormat="1">
      <c r="A282" s="615"/>
      <c r="B282" s="615"/>
      <c r="C282" s="615"/>
      <c r="D282" s="615"/>
      <c r="F282" s="615"/>
      <c r="Z282" s="618"/>
      <c r="AA282" s="618"/>
      <c r="AB282" s="618"/>
      <c r="AC282" s="618"/>
      <c r="AD282" s="618"/>
      <c r="AE282" s="618"/>
      <c r="AF282" s="618"/>
    </row>
    <row r="283" spans="1:32" s="617" customFormat="1">
      <c r="A283" s="615"/>
      <c r="B283" s="615"/>
      <c r="C283" s="615"/>
      <c r="D283" s="615"/>
      <c r="F283" s="615"/>
      <c r="Z283" s="618"/>
      <c r="AA283" s="618"/>
      <c r="AB283" s="618"/>
      <c r="AC283" s="618"/>
      <c r="AD283" s="618"/>
      <c r="AE283" s="618"/>
      <c r="AF283" s="618"/>
    </row>
    <row r="284" spans="1:32" s="617" customFormat="1">
      <c r="A284" s="615"/>
      <c r="B284" s="615"/>
      <c r="C284" s="615"/>
      <c r="D284" s="615"/>
      <c r="F284" s="615"/>
      <c r="Z284" s="618"/>
      <c r="AA284" s="618"/>
      <c r="AB284" s="618"/>
      <c r="AC284" s="618"/>
      <c r="AD284" s="618"/>
      <c r="AE284" s="618"/>
      <c r="AF284" s="618"/>
    </row>
    <row r="285" spans="1:32" s="617" customFormat="1">
      <c r="A285" s="615"/>
      <c r="B285" s="615"/>
      <c r="C285" s="615"/>
      <c r="D285" s="615"/>
      <c r="F285" s="615"/>
      <c r="Z285" s="618"/>
      <c r="AA285" s="618"/>
      <c r="AB285" s="618"/>
      <c r="AC285" s="618"/>
      <c r="AD285" s="618"/>
      <c r="AE285" s="618"/>
      <c r="AF285" s="618"/>
    </row>
    <row r="286" spans="1:32" s="617" customFormat="1">
      <c r="A286" s="615"/>
      <c r="B286" s="615"/>
      <c r="C286" s="615"/>
      <c r="D286" s="615"/>
      <c r="F286" s="615"/>
      <c r="Z286" s="618"/>
      <c r="AA286" s="618"/>
      <c r="AB286" s="618"/>
      <c r="AC286" s="618"/>
      <c r="AD286" s="618"/>
      <c r="AE286" s="618"/>
      <c r="AF286" s="618"/>
    </row>
    <row r="287" spans="1:32" s="617" customFormat="1">
      <c r="A287" s="615"/>
      <c r="B287" s="615"/>
      <c r="C287" s="615"/>
      <c r="D287" s="615"/>
      <c r="F287" s="615"/>
      <c r="Z287" s="618"/>
      <c r="AA287" s="618"/>
      <c r="AB287" s="618"/>
      <c r="AC287" s="618"/>
      <c r="AD287" s="618"/>
      <c r="AE287" s="618"/>
      <c r="AF287" s="618"/>
    </row>
    <row r="288" spans="1:32" s="617" customFormat="1">
      <c r="A288" s="615"/>
      <c r="B288" s="615"/>
      <c r="C288" s="615"/>
      <c r="D288" s="615"/>
      <c r="F288" s="615"/>
      <c r="Z288" s="618"/>
      <c r="AA288" s="618"/>
      <c r="AB288" s="618"/>
      <c r="AC288" s="618"/>
      <c r="AD288" s="618"/>
      <c r="AE288" s="618"/>
      <c r="AF288" s="618"/>
    </row>
    <row r="289" spans="1:32" s="617" customFormat="1">
      <c r="A289" s="615"/>
      <c r="B289" s="615"/>
      <c r="C289" s="615"/>
      <c r="D289" s="615"/>
      <c r="F289" s="615"/>
      <c r="Z289" s="618"/>
      <c r="AA289" s="618"/>
      <c r="AB289" s="618"/>
      <c r="AC289" s="618"/>
      <c r="AD289" s="618"/>
      <c r="AE289" s="618"/>
      <c r="AF289" s="618"/>
    </row>
    <row r="290" spans="1:32" s="617" customFormat="1">
      <c r="A290" s="615"/>
      <c r="B290" s="615"/>
      <c r="C290" s="615"/>
      <c r="D290" s="615"/>
      <c r="F290" s="615"/>
      <c r="Z290" s="618"/>
      <c r="AA290" s="618"/>
      <c r="AB290" s="618"/>
      <c r="AC290" s="618"/>
      <c r="AD290" s="618"/>
      <c r="AE290" s="618"/>
      <c r="AF290" s="618"/>
    </row>
    <row r="291" spans="1:32" s="617" customFormat="1">
      <c r="A291" s="615"/>
      <c r="B291" s="615"/>
      <c r="C291" s="615"/>
      <c r="D291" s="615"/>
      <c r="F291" s="615"/>
      <c r="Z291" s="618"/>
      <c r="AA291" s="618"/>
      <c r="AB291" s="618"/>
      <c r="AC291" s="618"/>
      <c r="AD291" s="618"/>
      <c r="AE291" s="618"/>
      <c r="AF291" s="618"/>
    </row>
    <row r="292" spans="1:32" s="617" customFormat="1">
      <c r="A292" s="615"/>
      <c r="B292" s="615"/>
      <c r="C292" s="615"/>
      <c r="D292" s="615"/>
      <c r="F292" s="615"/>
      <c r="Z292" s="618"/>
      <c r="AA292" s="618"/>
      <c r="AB292" s="618"/>
      <c r="AC292" s="618"/>
      <c r="AD292" s="618"/>
      <c r="AE292" s="618"/>
      <c r="AF292" s="618"/>
    </row>
    <row r="293" spans="1:32" s="617" customFormat="1">
      <c r="A293" s="615"/>
      <c r="B293" s="615"/>
      <c r="C293" s="615"/>
      <c r="D293" s="615"/>
      <c r="F293" s="615"/>
      <c r="Z293" s="618"/>
      <c r="AA293" s="618"/>
      <c r="AB293" s="618"/>
      <c r="AC293" s="618"/>
      <c r="AD293" s="618"/>
      <c r="AE293" s="618"/>
      <c r="AF293" s="618"/>
    </row>
    <row r="294" spans="1:32" s="617" customFormat="1">
      <c r="A294" s="615"/>
      <c r="B294" s="615"/>
      <c r="C294" s="615"/>
      <c r="D294" s="615"/>
      <c r="F294" s="615"/>
      <c r="Z294" s="618"/>
      <c r="AA294" s="618"/>
      <c r="AB294" s="618"/>
      <c r="AC294" s="618"/>
      <c r="AD294" s="618"/>
      <c r="AE294" s="618"/>
      <c r="AF294" s="618"/>
    </row>
    <row r="295" spans="1:32" s="617" customFormat="1">
      <c r="A295" s="615"/>
      <c r="B295" s="615"/>
      <c r="C295" s="615"/>
      <c r="D295" s="615"/>
      <c r="F295" s="615"/>
      <c r="Z295" s="618"/>
      <c r="AA295" s="618"/>
      <c r="AB295" s="618"/>
      <c r="AC295" s="618"/>
      <c r="AD295" s="618"/>
      <c r="AE295" s="618"/>
      <c r="AF295" s="618"/>
    </row>
    <row r="296" spans="1:32" s="617" customFormat="1">
      <c r="A296" s="615"/>
      <c r="B296" s="615"/>
      <c r="C296" s="615"/>
      <c r="D296" s="615"/>
      <c r="F296" s="615"/>
      <c r="Z296" s="618"/>
      <c r="AA296" s="618"/>
      <c r="AB296" s="618"/>
      <c r="AC296" s="618"/>
      <c r="AD296" s="618"/>
      <c r="AE296" s="618"/>
      <c r="AF296" s="618"/>
    </row>
    <row r="297" spans="1:32" s="617" customFormat="1">
      <c r="A297" s="615"/>
      <c r="B297" s="615"/>
      <c r="C297" s="615"/>
      <c r="D297" s="615"/>
      <c r="F297" s="615"/>
      <c r="Z297" s="618"/>
      <c r="AA297" s="618"/>
      <c r="AB297" s="618"/>
      <c r="AC297" s="618"/>
      <c r="AD297" s="618"/>
      <c r="AE297" s="618"/>
      <c r="AF297" s="618"/>
    </row>
    <row r="298" spans="1:32" s="617" customFormat="1">
      <c r="A298" s="615"/>
      <c r="B298" s="615"/>
      <c r="C298" s="615"/>
      <c r="D298" s="615"/>
      <c r="F298" s="615"/>
      <c r="Z298" s="618"/>
      <c r="AA298" s="618"/>
      <c r="AB298" s="618"/>
      <c r="AC298" s="618"/>
      <c r="AD298" s="618"/>
      <c r="AE298" s="618"/>
      <c r="AF298" s="618"/>
    </row>
    <row r="299" spans="1:32" s="617" customFormat="1">
      <c r="A299" s="615"/>
      <c r="B299" s="615"/>
      <c r="C299" s="615"/>
      <c r="D299" s="615"/>
      <c r="F299" s="615"/>
      <c r="Z299" s="618"/>
      <c r="AA299" s="618"/>
      <c r="AB299" s="618"/>
      <c r="AC299" s="618"/>
      <c r="AD299" s="618"/>
      <c r="AE299" s="618"/>
      <c r="AF299" s="618"/>
    </row>
    <row r="300" spans="1:32" s="617" customFormat="1">
      <c r="A300" s="615"/>
      <c r="B300" s="615"/>
      <c r="C300" s="615"/>
      <c r="D300" s="615"/>
      <c r="F300" s="615"/>
      <c r="Z300" s="618"/>
      <c r="AA300" s="618"/>
      <c r="AB300" s="618"/>
      <c r="AC300" s="618"/>
      <c r="AD300" s="618"/>
      <c r="AE300" s="618"/>
      <c r="AF300" s="618"/>
    </row>
    <row r="301" spans="1:32" s="617" customFormat="1">
      <c r="A301" s="615"/>
      <c r="B301" s="615"/>
      <c r="C301" s="615"/>
      <c r="D301" s="615"/>
      <c r="F301" s="615"/>
      <c r="Z301" s="618"/>
      <c r="AA301" s="618"/>
      <c r="AB301" s="618"/>
      <c r="AC301" s="618"/>
      <c r="AD301" s="618"/>
      <c r="AE301" s="618"/>
      <c r="AF301" s="618"/>
    </row>
    <row r="302" spans="1:32" s="617" customFormat="1">
      <c r="A302" s="615"/>
      <c r="B302" s="615"/>
      <c r="C302" s="615"/>
      <c r="D302" s="615"/>
      <c r="F302" s="615"/>
      <c r="Z302" s="618"/>
      <c r="AA302" s="618"/>
      <c r="AB302" s="618"/>
      <c r="AC302" s="618"/>
      <c r="AD302" s="618"/>
      <c r="AE302" s="618"/>
      <c r="AF302" s="618"/>
    </row>
    <row r="303" spans="1:32" s="617" customFormat="1">
      <c r="A303" s="615"/>
      <c r="B303" s="615"/>
      <c r="C303" s="615"/>
      <c r="D303" s="615"/>
      <c r="F303" s="615"/>
      <c r="Z303" s="618"/>
      <c r="AA303" s="618"/>
      <c r="AB303" s="618"/>
      <c r="AC303" s="618"/>
      <c r="AD303" s="618"/>
      <c r="AE303" s="618"/>
      <c r="AF303" s="618"/>
    </row>
    <row r="304" spans="1:32" s="617" customFormat="1">
      <c r="A304" s="615"/>
      <c r="B304" s="615"/>
      <c r="C304" s="615"/>
      <c r="D304" s="615"/>
      <c r="F304" s="615"/>
      <c r="Z304" s="618"/>
      <c r="AA304" s="618"/>
      <c r="AB304" s="618"/>
      <c r="AC304" s="618"/>
      <c r="AD304" s="618"/>
      <c r="AE304" s="618"/>
      <c r="AF304" s="618"/>
    </row>
    <row r="305" spans="1:32" s="617" customFormat="1">
      <c r="A305" s="615"/>
      <c r="B305" s="615"/>
      <c r="C305" s="615"/>
      <c r="D305" s="615"/>
      <c r="F305" s="615"/>
      <c r="Z305" s="618"/>
      <c r="AA305" s="618"/>
      <c r="AB305" s="618"/>
      <c r="AC305" s="618"/>
      <c r="AD305" s="618"/>
      <c r="AE305" s="618"/>
      <c r="AF305" s="618"/>
    </row>
    <row r="306" spans="1:32" s="617" customFormat="1">
      <c r="A306" s="615"/>
      <c r="B306" s="615"/>
      <c r="C306" s="615"/>
      <c r="D306" s="615"/>
      <c r="F306" s="615"/>
      <c r="Z306" s="618"/>
      <c r="AA306" s="618"/>
      <c r="AB306" s="618"/>
      <c r="AC306" s="618"/>
      <c r="AD306" s="618"/>
      <c r="AE306" s="618"/>
      <c r="AF306" s="618"/>
    </row>
    <row r="307" spans="1:32" s="617" customFormat="1">
      <c r="A307" s="615"/>
      <c r="B307" s="615"/>
      <c r="C307" s="615"/>
      <c r="D307" s="615"/>
      <c r="F307" s="615"/>
      <c r="Z307" s="618"/>
      <c r="AA307" s="618"/>
      <c r="AB307" s="618"/>
      <c r="AC307" s="618"/>
      <c r="AD307" s="618"/>
      <c r="AE307" s="618"/>
      <c r="AF307" s="618"/>
    </row>
    <row r="308" spans="1:32" s="617" customFormat="1">
      <c r="A308" s="615"/>
      <c r="B308" s="615"/>
      <c r="C308" s="615"/>
      <c r="D308" s="615"/>
      <c r="F308" s="615"/>
      <c r="Z308" s="618"/>
      <c r="AA308" s="618"/>
      <c r="AB308" s="618"/>
      <c r="AC308" s="618"/>
      <c r="AD308" s="618"/>
      <c r="AE308" s="618"/>
      <c r="AF308" s="618"/>
    </row>
    <row r="309" spans="1:32" s="617" customFormat="1">
      <c r="A309" s="615"/>
      <c r="B309" s="615"/>
      <c r="C309" s="615"/>
      <c r="D309" s="615"/>
      <c r="F309" s="615"/>
      <c r="Z309" s="618"/>
      <c r="AA309" s="618"/>
      <c r="AB309" s="618"/>
      <c r="AC309" s="618"/>
      <c r="AD309" s="618"/>
      <c r="AE309" s="618"/>
      <c r="AF309" s="618"/>
    </row>
    <row r="310" spans="1:32" s="617" customFormat="1">
      <c r="A310" s="615"/>
      <c r="B310" s="615"/>
      <c r="C310" s="615"/>
      <c r="D310" s="615"/>
      <c r="F310" s="615"/>
      <c r="Z310" s="618"/>
      <c r="AA310" s="618"/>
      <c r="AB310" s="618"/>
      <c r="AC310" s="618"/>
      <c r="AD310" s="618"/>
      <c r="AE310" s="618"/>
      <c r="AF310" s="618"/>
    </row>
    <row r="311" spans="1:32" s="617" customFormat="1">
      <c r="A311" s="615"/>
      <c r="B311" s="615"/>
      <c r="C311" s="615"/>
      <c r="D311" s="615"/>
      <c r="F311" s="615"/>
      <c r="Z311" s="618"/>
      <c r="AA311" s="618"/>
      <c r="AB311" s="618"/>
      <c r="AC311" s="618"/>
      <c r="AD311" s="618"/>
      <c r="AE311" s="618"/>
      <c r="AF311" s="618"/>
    </row>
    <row r="312" spans="1:32" s="617" customFormat="1">
      <c r="A312" s="615"/>
      <c r="B312" s="615"/>
      <c r="C312" s="615"/>
      <c r="D312" s="615"/>
      <c r="F312" s="615"/>
      <c r="Z312" s="618"/>
      <c r="AA312" s="618"/>
      <c r="AB312" s="618"/>
      <c r="AC312" s="618"/>
      <c r="AD312" s="618"/>
      <c r="AE312" s="618"/>
      <c r="AF312" s="618"/>
    </row>
    <row r="313" spans="1:32" s="617" customFormat="1">
      <c r="A313" s="615"/>
      <c r="B313" s="615"/>
      <c r="C313" s="615"/>
      <c r="D313" s="615"/>
      <c r="F313" s="615"/>
      <c r="Z313" s="618"/>
      <c r="AA313" s="618"/>
      <c r="AB313" s="618"/>
      <c r="AC313" s="618"/>
      <c r="AD313" s="618"/>
      <c r="AE313" s="618"/>
      <c r="AF313" s="618"/>
    </row>
    <row r="314" spans="1:32" s="617" customFormat="1">
      <c r="A314" s="615"/>
      <c r="B314" s="615"/>
      <c r="C314" s="615"/>
      <c r="D314" s="615"/>
      <c r="F314" s="615"/>
      <c r="Z314" s="618"/>
      <c r="AA314" s="618"/>
      <c r="AB314" s="618"/>
      <c r="AC314" s="618"/>
      <c r="AD314" s="618"/>
      <c r="AE314" s="618"/>
      <c r="AF314" s="618"/>
    </row>
    <row r="315" spans="1:32" s="617" customFormat="1">
      <c r="A315" s="615"/>
      <c r="B315" s="615"/>
      <c r="C315" s="615"/>
      <c r="D315" s="615"/>
      <c r="F315" s="615"/>
      <c r="Z315" s="618"/>
      <c r="AA315" s="618"/>
      <c r="AB315" s="618"/>
      <c r="AC315" s="618"/>
      <c r="AD315" s="618"/>
      <c r="AE315" s="618"/>
      <c r="AF315" s="618"/>
    </row>
    <row r="316" spans="1:32" s="617" customFormat="1">
      <c r="A316" s="615"/>
      <c r="B316" s="615"/>
      <c r="C316" s="615"/>
      <c r="D316" s="615"/>
      <c r="F316" s="615"/>
      <c r="Z316" s="618"/>
      <c r="AA316" s="618"/>
      <c r="AB316" s="618"/>
      <c r="AC316" s="618"/>
      <c r="AD316" s="618"/>
      <c r="AE316" s="618"/>
      <c r="AF316" s="618"/>
    </row>
    <row r="317" spans="1:32" s="617" customFormat="1">
      <c r="A317" s="615"/>
      <c r="B317" s="615"/>
      <c r="C317" s="615"/>
      <c r="D317" s="615"/>
      <c r="F317" s="615"/>
      <c r="Z317" s="618"/>
      <c r="AA317" s="618"/>
      <c r="AB317" s="618"/>
      <c r="AC317" s="618"/>
      <c r="AD317" s="618"/>
      <c r="AE317" s="618"/>
      <c r="AF317" s="618"/>
    </row>
    <row r="318" spans="1:32" s="617" customFormat="1">
      <c r="A318" s="615"/>
      <c r="B318" s="615"/>
      <c r="C318" s="615"/>
      <c r="D318" s="615"/>
      <c r="F318" s="615"/>
      <c r="Z318" s="618"/>
      <c r="AA318" s="618"/>
      <c r="AB318" s="618"/>
      <c r="AC318" s="618"/>
      <c r="AD318" s="618"/>
      <c r="AE318" s="618"/>
      <c r="AF318" s="618"/>
    </row>
    <row r="319" spans="1:32" s="617" customFormat="1">
      <c r="A319" s="615"/>
      <c r="B319" s="615"/>
      <c r="C319" s="615"/>
      <c r="D319" s="615"/>
      <c r="F319" s="615"/>
      <c r="Z319" s="618"/>
      <c r="AA319" s="618"/>
      <c r="AB319" s="618"/>
      <c r="AC319" s="618"/>
      <c r="AD319" s="618"/>
      <c r="AE319" s="618"/>
      <c r="AF319" s="618"/>
    </row>
    <row r="320" spans="1:32" s="617" customFormat="1">
      <c r="A320" s="615"/>
      <c r="B320" s="615"/>
      <c r="C320" s="615"/>
      <c r="D320" s="615"/>
      <c r="F320" s="615"/>
      <c r="Z320" s="618"/>
      <c r="AA320" s="618"/>
      <c r="AB320" s="618"/>
      <c r="AC320" s="618"/>
      <c r="AD320" s="618"/>
      <c r="AE320" s="618"/>
      <c r="AF320" s="618"/>
    </row>
    <row r="321" spans="1:32" s="617" customFormat="1">
      <c r="A321" s="615"/>
      <c r="B321" s="615"/>
      <c r="C321" s="615"/>
      <c r="D321" s="615"/>
      <c r="F321" s="615"/>
      <c r="Z321" s="618"/>
      <c r="AA321" s="618"/>
      <c r="AB321" s="618"/>
      <c r="AC321" s="618"/>
      <c r="AD321" s="618"/>
      <c r="AE321" s="618"/>
      <c r="AF321" s="618"/>
    </row>
    <row r="322" spans="1:32" s="617" customFormat="1">
      <c r="A322" s="615"/>
      <c r="B322" s="615"/>
      <c r="C322" s="615"/>
      <c r="D322" s="615"/>
      <c r="F322" s="615"/>
      <c r="Z322" s="618"/>
      <c r="AA322" s="618"/>
      <c r="AB322" s="618"/>
      <c r="AC322" s="618"/>
      <c r="AD322" s="618"/>
      <c r="AE322" s="618"/>
      <c r="AF322" s="618"/>
    </row>
    <row r="323" spans="1:32" s="617" customFormat="1">
      <c r="A323" s="615"/>
      <c r="B323" s="615"/>
      <c r="C323" s="615"/>
      <c r="D323" s="615"/>
      <c r="F323" s="615"/>
      <c r="Z323" s="618"/>
      <c r="AA323" s="618"/>
      <c r="AB323" s="618"/>
      <c r="AC323" s="618"/>
      <c r="AD323" s="618"/>
      <c r="AE323" s="618"/>
      <c r="AF323" s="618"/>
    </row>
    <row r="324" spans="1:32" s="617" customFormat="1">
      <c r="A324" s="615"/>
      <c r="B324" s="615"/>
      <c r="C324" s="615"/>
      <c r="D324" s="615"/>
      <c r="F324" s="615"/>
      <c r="Z324" s="618"/>
      <c r="AA324" s="618"/>
      <c r="AB324" s="618"/>
      <c r="AC324" s="618"/>
      <c r="AD324" s="618"/>
      <c r="AE324" s="618"/>
      <c r="AF324" s="618"/>
    </row>
    <row r="325" spans="1:32" s="617" customFormat="1">
      <c r="A325" s="615"/>
      <c r="B325" s="615"/>
      <c r="C325" s="615"/>
      <c r="D325" s="615"/>
      <c r="F325" s="615"/>
      <c r="Z325" s="618"/>
      <c r="AA325" s="618"/>
      <c r="AB325" s="618"/>
      <c r="AC325" s="618"/>
      <c r="AD325" s="618"/>
      <c r="AE325" s="618"/>
      <c r="AF325" s="618"/>
    </row>
    <row r="326" spans="1:32" s="617" customFormat="1">
      <c r="A326" s="615"/>
      <c r="B326" s="615"/>
      <c r="C326" s="615"/>
      <c r="D326" s="615"/>
      <c r="F326" s="615"/>
      <c r="Z326" s="618"/>
      <c r="AA326" s="618"/>
      <c r="AB326" s="618"/>
      <c r="AC326" s="618"/>
      <c r="AD326" s="618"/>
      <c r="AE326" s="618"/>
      <c r="AF326" s="618"/>
    </row>
    <row r="327" spans="1:32" s="617" customFormat="1">
      <c r="A327" s="615"/>
      <c r="B327" s="615"/>
      <c r="C327" s="615"/>
      <c r="D327" s="615"/>
      <c r="F327" s="615"/>
      <c r="Z327" s="618"/>
      <c r="AA327" s="618"/>
      <c r="AB327" s="618"/>
      <c r="AC327" s="618"/>
      <c r="AD327" s="618"/>
      <c r="AE327" s="618"/>
      <c r="AF327" s="618"/>
    </row>
    <row r="328" spans="1:32" s="617" customFormat="1">
      <c r="A328" s="615"/>
      <c r="B328" s="615"/>
      <c r="C328" s="615"/>
      <c r="D328" s="615"/>
      <c r="F328" s="615"/>
      <c r="Z328" s="618"/>
      <c r="AA328" s="618"/>
      <c r="AB328" s="618"/>
      <c r="AC328" s="618"/>
      <c r="AD328" s="618"/>
      <c r="AE328" s="618"/>
      <c r="AF328" s="618"/>
    </row>
    <row r="329" spans="1:32" s="617" customFormat="1">
      <c r="A329" s="615"/>
      <c r="B329" s="615"/>
      <c r="C329" s="615"/>
      <c r="D329" s="615"/>
      <c r="F329" s="615"/>
      <c r="Z329" s="618"/>
      <c r="AA329" s="618"/>
      <c r="AB329" s="618"/>
      <c r="AC329" s="618"/>
      <c r="AD329" s="618"/>
      <c r="AE329" s="618"/>
      <c r="AF329" s="618"/>
    </row>
    <row r="330" spans="1:32" s="617" customFormat="1">
      <c r="A330" s="615"/>
      <c r="B330" s="615"/>
      <c r="C330" s="615"/>
      <c r="D330" s="615"/>
      <c r="F330" s="615"/>
      <c r="Z330" s="618"/>
      <c r="AA330" s="618"/>
      <c r="AB330" s="618"/>
      <c r="AC330" s="618"/>
      <c r="AD330" s="618"/>
      <c r="AE330" s="618"/>
      <c r="AF330" s="618"/>
    </row>
    <row r="331" spans="1:32" s="617" customFormat="1">
      <c r="A331" s="615"/>
      <c r="B331" s="615"/>
      <c r="C331" s="615"/>
      <c r="D331" s="615"/>
      <c r="F331" s="615"/>
      <c r="Z331" s="618"/>
      <c r="AA331" s="618"/>
      <c r="AB331" s="618"/>
      <c r="AC331" s="618"/>
      <c r="AD331" s="618"/>
      <c r="AE331" s="618"/>
      <c r="AF331" s="618"/>
    </row>
    <row r="332" spans="1:32" s="617" customFormat="1">
      <c r="A332" s="615"/>
      <c r="B332" s="615"/>
      <c r="C332" s="615"/>
      <c r="D332" s="615"/>
      <c r="F332" s="615"/>
      <c r="Z332" s="618"/>
      <c r="AA332" s="618"/>
      <c r="AB332" s="618"/>
      <c r="AC332" s="618"/>
      <c r="AD332" s="618"/>
      <c r="AE332" s="618"/>
      <c r="AF332" s="618"/>
    </row>
    <row r="333" spans="1:32" s="617" customFormat="1">
      <c r="A333" s="615"/>
      <c r="B333" s="615"/>
      <c r="C333" s="615"/>
      <c r="D333" s="615"/>
      <c r="F333" s="615"/>
      <c r="Z333" s="618"/>
      <c r="AA333" s="618"/>
      <c r="AB333" s="618"/>
      <c r="AC333" s="618"/>
      <c r="AD333" s="618"/>
      <c r="AE333" s="618"/>
      <c r="AF333" s="618"/>
    </row>
    <row r="334" spans="1:32" s="617" customFormat="1">
      <c r="A334" s="615"/>
      <c r="B334" s="615"/>
      <c r="C334" s="615"/>
      <c r="D334" s="615"/>
      <c r="F334" s="615"/>
      <c r="Z334" s="618"/>
      <c r="AA334" s="618"/>
      <c r="AB334" s="618"/>
      <c r="AC334" s="618"/>
      <c r="AD334" s="618"/>
      <c r="AE334" s="618"/>
      <c r="AF334" s="618"/>
    </row>
    <row r="335" spans="1:32" s="617" customFormat="1">
      <c r="A335" s="615"/>
      <c r="B335" s="615"/>
      <c r="C335" s="615"/>
      <c r="D335" s="615"/>
      <c r="F335" s="615"/>
      <c r="Z335" s="618"/>
      <c r="AA335" s="618"/>
      <c r="AB335" s="618"/>
      <c r="AC335" s="618"/>
      <c r="AD335" s="618"/>
      <c r="AE335" s="618"/>
      <c r="AF335" s="618"/>
    </row>
    <row r="336" spans="1:32" s="617" customFormat="1">
      <c r="A336" s="615"/>
      <c r="B336" s="615"/>
      <c r="C336" s="615"/>
      <c r="D336" s="615"/>
      <c r="F336" s="615"/>
      <c r="Z336" s="618"/>
      <c r="AA336" s="618"/>
      <c r="AB336" s="618"/>
      <c r="AC336" s="618"/>
      <c r="AD336" s="618"/>
      <c r="AE336" s="618"/>
      <c r="AF336" s="618"/>
    </row>
    <row r="337" spans="1:32" s="617" customFormat="1">
      <c r="A337" s="615"/>
      <c r="B337" s="615"/>
      <c r="C337" s="615"/>
      <c r="D337" s="615"/>
      <c r="F337" s="615"/>
      <c r="Z337" s="618"/>
      <c r="AA337" s="618"/>
      <c r="AB337" s="618"/>
      <c r="AC337" s="618"/>
      <c r="AD337" s="618"/>
      <c r="AE337" s="618"/>
      <c r="AF337" s="618"/>
    </row>
    <row r="338" spans="1:32" s="617" customFormat="1">
      <c r="A338" s="615"/>
      <c r="B338" s="615"/>
      <c r="C338" s="615"/>
      <c r="D338" s="615"/>
      <c r="F338" s="615"/>
      <c r="Z338" s="618"/>
      <c r="AA338" s="618"/>
      <c r="AB338" s="618"/>
      <c r="AC338" s="618"/>
      <c r="AD338" s="618"/>
      <c r="AE338" s="618"/>
      <c r="AF338" s="618"/>
    </row>
    <row r="339" spans="1:32" s="617" customFormat="1">
      <c r="A339" s="615"/>
      <c r="B339" s="615"/>
      <c r="C339" s="615"/>
      <c r="D339" s="615"/>
      <c r="F339" s="615"/>
      <c r="Z339" s="618"/>
      <c r="AA339" s="618"/>
      <c r="AB339" s="618"/>
      <c r="AC339" s="618"/>
      <c r="AD339" s="618"/>
      <c r="AE339" s="618"/>
      <c r="AF339" s="618"/>
    </row>
    <row r="340" spans="1:32" s="617" customFormat="1">
      <c r="A340" s="615"/>
      <c r="B340" s="615"/>
      <c r="C340" s="615"/>
      <c r="D340" s="615"/>
      <c r="F340" s="615"/>
      <c r="Z340" s="618"/>
      <c r="AA340" s="618"/>
      <c r="AB340" s="618"/>
      <c r="AC340" s="618"/>
      <c r="AD340" s="618"/>
      <c r="AE340" s="618"/>
      <c r="AF340" s="618"/>
    </row>
    <row r="341" spans="1:32" s="617" customFormat="1">
      <c r="A341" s="615"/>
      <c r="B341" s="615"/>
      <c r="C341" s="615"/>
      <c r="D341" s="615"/>
      <c r="F341" s="615"/>
      <c r="Z341" s="618"/>
      <c r="AA341" s="618"/>
      <c r="AB341" s="618"/>
      <c r="AC341" s="618"/>
      <c r="AD341" s="618"/>
      <c r="AE341" s="618"/>
      <c r="AF341" s="618"/>
    </row>
    <row r="342" spans="1:32" s="617" customFormat="1">
      <c r="A342" s="615"/>
      <c r="B342" s="615"/>
      <c r="C342" s="615"/>
      <c r="D342" s="615"/>
      <c r="F342" s="615"/>
      <c r="Z342" s="618"/>
      <c r="AA342" s="618"/>
      <c r="AB342" s="618"/>
      <c r="AC342" s="618"/>
      <c r="AD342" s="618"/>
      <c r="AE342" s="618"/>
      <c r="AF342" s="618"/>
    </row>
    <row r="343" spans="1:32" s="617" customFormat="1">
      <c r="A343" s="615"/>
      <c r="B343" s="615"/>
      <c r="C343" s="615"/>
      <c r="D343" s="615"/>
      <c r="F343" s="615"/>
      <c r="Z343" s="618"/>
      <c r="AA343" s="618"/>
      <c r="AB343" s="618"/>
      <c r="AC343" s="618"/>
      <c r="AD343" s="618"/>
      <c r="AE343" s="618"/>
      <c r="AF343" s="618"/>
    </row>
    <row r="344" spans="1:32" s="617" customFormat="1">
      <c r="A344" s="615"/>
      <c r="B344" s="615"/>
      <c r="C344" s="615"/>
      <c r="D344" s="615"/>
      <c r="F344" s="615"/>
      <c r="Z344" s="618"/>
      <c r="AA344" s="618"/>
      <c r="AB344" s="618"/>
      <c r="AC344" s="618"/>
      <c r="AD344" s="618"/>
      <c r="AE344" s="618"/>
      <c r="AF344" s="618"/>
    </row>
    <row r="345" spans="1:32" s="617" customFormat="1">
      <c r="A345" s="615"/>
      <c r="B345" s="615"/>
      <c r="C345" s="615"/>
      <c r="D345" s="615"/>
      <c r="F345" s="615"/>
      <c r="Z345" s="618"/>
      <c r="AA345" s="618"/>
      <c r="AB345" s="618"/>
      <c r="AC345" s="618"/>
      <c r="AD345" s="618"/>
      <c r="AE345" s="618"/>
      <c r="AF345" s="618"/>
    </row>
    <row r="346" spans="1:32" s="617" customFormat="1">
      <c r="A346" s="615"/>
      <c r="B346" s="615"/>
      <c r="C346" s="615"/>
      <c r="D346" s="615"/>
      <c r="F346" s="615"/>
      <c r="Z346" s="618"/>
      <c r="AA346" s="618"/>
      <c r="AB346" s="618"/>
      <c r="AC346" s="618"/>
      <c r="AD346" s="618"/>
      <c r="AE346" s="618"/>
      <c r="AF346" s="618"/>
    </row>
    <row r="347" spans="1:32" s="617" customFormat="1">
      <c r="A347" s="615"/>
      <c r="B347" s="615"/>
      <c r="C347" s="615"/>
      <c r="D347" s="615"/>
      <c r="F347" s="615"/>
      <c r="Z347" s="618"/>
      <c r="AA347" s="618"/>
      <c r="AB347" s="618"/>
      <c r="AC347" s="618"/>
      <c r="AD347" s="618"/>
      <c r="AE347" s="618"/>
      <c r="AF347" s="618"/>
    </row>
    <row r="348" spans="1:32" s="617" customFormat="1">
      <c r="A348" s="615"/>
      <c r="B348" s="615"/>
      <c r="C348" s="615"/>
      <c r="D348" s="615"/>
      <c r="F348" s="615"/>
      <c r="Z348" s="618"/>
      <c r="AA348" s="618"/>
      <c r="AB348" s="618"/>
      <c r="AC348" s="618"/>
      <c r="AD348" s="618"/>
      <c r="AE348" s="618"/>
      <c r="AF348" s="618"/>
    </row>
    <row r="349" spans="1:32" s="617" customFormat="1">
      <c r="A349" s="615"/>
      <c r="B349" s="615"/>
      <c r="C349" s="615"/>
      <c r="D349" s="615"/>
      <c r="F349" s="615"/>
      <c r="Z349" s="618"/>
      <c r="AA349" s="618"/>
      <c r="AB349" s="618"/>
      <c r="AC349" s="618"/>
      <c r="AD349" s="618"/>
      <c r="AE349" s="618"/>
      <c r="AF349" s="618"/>
    </row>
    <row r="350" spans="1:32" s="617" customFormat="1">
      <c r="A350" s="615"/>
      <c r="B350" s="615"/>
      <c r="C350" s="615"/>
      <c r="D350" s="615"/>
      <c r="F350" s="615"/>
      <c r="Z350" s="618"/>
      <c r="AA350" s="618"/>
      <c r="AB350" s="618"/>
      <c r="AC350" s="618"/>
      <c r="AD350" s="618"/>
      <c r="AE350" s="618"/>
      <c r="AF350" s="618"/>
    </row>
    <row r="351" spans="1:32" s="617" customFormat="1">
      <c r="A351" s="615"/>
      <c r="B351" s="615"/>
      <c r="C351" s="615"/>
      <c r="D351" s="615"/>
      <c r="F351" s="615"/>
      <c r="Z351" s="618"/>
      <c r="AA351" s="618"/>
      <c r="AB351" s="618"/>
      <c r="AC351" s="618"/>
      <c r="AD351" s="618"/>
      <c r="AE351" s="618"/>
      <c r="AF351" s="618"/>
    </row>
    <row r="352" spans="1:32" s="617" customFormat="1">
      <c r="A352" s="615"/>
      <c r="B352" s="615"/>
      <c r="C352" s="615"/>
      <c r="D352" s="615"/>
      <c r="F352" s="615"/>
      <c r="Z352" s="618"/>
      <c r="AA352" s="618"/>
      <c r="AB352" s="618"/>
      <c r="AC352" s="618"/>
      <c r="AD352" s="618"/>
      <c r="AE352" s="618"/>
      <c r="AF352" s="618"/>
    </row>
    <row r="353" spans="1:32" s="617" customFormat="1">
      <c r="A353" s="615"/>
      <c r="B353" s="615"/>
      <c r="C353" s="615"/>
      <c r="D353" s="615"/>
      <c r="F353" s="615"/>
      <c r="Z353" s="618"/>
      <c r="AA353" s="618"/>
      <c r="AB353" s="618"/>
      <c r="AC353" s="618"/>
      <c r="AD353" s="618"/>
      <c r="AE353" s="618"/>
      <c r="AF353" s="618"/>
    </row>
    <row r="354" spans="1:32" s="617" customFormat="1">
      <c r="A354" s="615"/>
      <c r="B354" s="615"/>
      <c r="C354" s="615"/>
      <c r="D354" s="615"/>
      <c r="F354" s="615"/>
      <c r="Z354" s="618"/>
      <c r="AA354" s="618"/>
      <c r="AB354" s="618"/>
      <c r="AC354" s="618"/>
      <c r="AD354" s="618"/>
      <c r="AE354" s="618"/>
      <c r="AF354" s="618"/>
    </row>
    <row r="355" spans="1:32" s="617" customFormat="1">
      <c r="A355" s="615"/>
      <c r="B355" s="615"/>
      <c r="C355" s="615"/>
      <c r="D355" s="615"/>
      <c r="F355" s="615"/>
      <c r="Z355" s="618"/>
      <c r="AA355" s="618"/>
      <c r="AB355" s="618"/>
      <c r="AC355" s="618"/>
      <c r="AD355" s="618"/>
      <c r="AE355" s="618"/>
      <c r="AF355" s="618"/>
    </row>
    <row r="356" spans="1:32" s="617" customFormat="1">
      <c r="A356" s="615"/>
      <c r="B356" s="615"/>
      <c r="C356" s="615"/>
      <c r="D356" s="615"/>
      <c r="F356" s="615"/>
      <c r="Z356" s="618"/>
      <c r="AA356" s="618"/>
      <c r="AB356" s="618"/>
      <c r="AC356" s="618"/>
      <c r="AD356" s="618"/>
      <c r="AE356" s="618"/>
      <c r="AF356" s="618"/>
    </row>
    <row r="357" spans="1:32" s="617" customFormat="1">
      <c r="A357" s="615"/>
      <c r="B357" s="615"/>
      <c r="C357" s="615"/>
      <c r="D357" s="615"/>
      <c r="F357" s="615"/>
      <c r="Z357" s="618"/>
      <c r="AA357" s="618"/>
      <c r="AB357" s="618"/>
      <c r="AC357" s="618"/>
      <c r="AD357" s="618"/>
      <c r="AE357" s="618"/>
      <c r="AF357" s="618"/>
    </row>
    <row r="358" spans="1:32" s="617" customFormat="1">
      <c r="A358" s="615"/>
      <c r="B358" s="615"/>
      <c r="C358" s="615"/>
      <c r="D358" s="615"/>
      <c r="F358" s="615"/>
      <c r="Z358" s="618"/>
      <c r="AA358" s="618"/>
      <c r="AB358" s="618"/>
      <c r="AC358" s="618"/>
      <c r="AD358" s="618"/>
      <c r="AE358" s="618"/>
      <c r="AF358" s="618"/>
    </row>
    <row r="359" spans="1:32" s="617" customFormat="1">
      <c r="A359" s="615"/>
      <c r="B359" s="615"/>
      <c r="C359" s="615"/>
      <c r="D359" s="615"/>
      <c r="F359" s="615"/>
      <c r="Z359" s="618"/>
      <c r="AA359" s="618"/>
      <c r="AB359" s="618"/>
      <c r="AC359" s="618"/>
      <c r="AD359" s="618"/>
      <c r="AE359" s="618"/>
      <c r="AF359" s="618"/>
    </row>
    <row r="360" spans="1:32" s="617" customFormat="1">
      <c r="A360" s="615"/>
      <c r="B360" s="615"/>
      <c r="C360" s="615"/>
      <c r="D360" s="615"/>
      <c r="F360" s="615"/>
      <c r="Z360" s="618"/>
      <c r="AA360" s="618"/>
      <c r="AB360" s="618"/>
      <c r="AC360" s="618"/>
      <c r="AD360" s="618"/>
      <c r="AE360" s="618"/>
      <c r="AF360" s="618"/>
    </row>
    <row r="361" spans="1:32" s="617" customFormat="1">
      <c r="A361" s="615"/>
      <c r="B361" s="615"/>
      <c r="C361" s="615"/>
      <c r="D361" s="615"/>
      <c r="F361" s="615"/>
      <c r="Z361" s="618"/>
      <c r="AA361" s="618"/>
      <c r="AB361" s="618"/>
      <c r="AC361" s="618"/>
      <c r="AD361" s="618"/>
      <c r="AE361" s="618"/>
      <c r="AF361" s="618"/>
    </row>
    <row r="362" spans="1:32" s="617" customFormat="1">
      <c r="A362" s="615"/>
      <c r="B362" s="615"/>
      <c r="C362" s="615"/>
      <c r="D362" s="615"/>
      <c r="F362" s="615"/>
      <c r="Z362" s="618"/>
      <c r="AA362" s="618"/>
      <c r="AB362" s="618"/>
      <c r="AC362" s="618"/>
      <c r="AD362" s="618"/>
      <c r="AE362" s="618"/>
      <c r="AF362" s="618"/>
    </row>
    <row r="363" spans="1:32" s="617" customFormat="1">
      <c r="A363" s="615"/>
      <c r="B363" s="615"/>
      <c r="C363" s="615"/>
      <c r="D363" s="615"/>
      <c r="F363" s="615"/>
      <c r="Z363" s="618"/>
      <c r="AA363" s="618"/>
      <c r="AB363" s="618"/>
      <c r="AC363" s="618"/>
      <c r="AD363" s="618"/>
      <c r="AE363" s="618"/>
      <c r="AF363" s="618"/>
    </row>
    <row r="364" spans="1:32" s="617" customFormat="1">
      <c r="A364" s="615"/>
      <c r="B364" s="615"/>
      <c r="C364" s="615"/>
      <c r="D364" s="615"/>
      <c r="F364" s="615"/>
      <c r="Z364" s="618"/>
      <c r="AA364" s="618"/>
      <c r="AB364" s="618"/>
      <c r="AC364" s="618"/>
      <c r="AD364" s="618"/>
      <c r="AE364" s="618"/>
      <c r="AF364" s="618"/>
    </row>
    <row r="365" spans="1:32" s="617" customFormat="1">
      <c r="A365" s="615"/>
      <c r="B365" s="615"/>
      <c r="C365" s="615"/>
      <c r="D365" s="615"/>
      <c r="F365" s="615"/>
      <c r="Z365" s="618"/>
      <c r="AA365" s="618"/>
      <c r="AB365" s="618"/>
      <c r="AC365" s="618"/>
      <c r="AD365" s="618"/>
      <c r="AE365" s="618"/>
      <c r="AF365" s="618"/>
    </row>
    <row r="366" spans="1:32" s="617" customFormat="1">
      <c r="A366" s="615"/>
      <c r="B366" s="615"/>
      <c r="C366" s="615"/>
      <c r="D366" s="615"/>
      <c r="F366" s="615"/>
      <c r="Z366" s="618"/>
      <c r="AA366" s="618"/>
      <c r="AB366" s="618"/>
      <c r="AC366" s="618"/>
      <c r="AD366" s="618"/>
      <c r="AE366" s="618"/>
      <c r="AF366" s="618"/>
    </row>
    <row r="367" spans="1:32" s="617" customFormat="1">
      <c r="A367" s="615"/>
      <c r="B367" s="615"/>
      <c r="C367" s="615"/>
      <c r="D367" s="615"/>
      <c r="F367" s="615"/>
      <c r="Z367" s="618"/>
      <c r="AA367" s="618"/>
      <c r="AB367" s="618"/>
      <c r="AC367" s="618"/>
      <c r="AD367" s="618"/>
      <c r="AE367" s="618"/>
      <c r="AF367" s="618"/>
    </row>
    <row r="368" spans="1:32" s="617" customFormat="1">
      <c r="A368" s="615"/>
      <c r="B368" s="615"/>
      <c r="C368" s="615"/>
      <c r="D368" s="615"/>
      <c r="F368" s="615"/>
      <c r="Z368" s="618"/>
      <c r="AA368" s="618"/>
      <c r="AB368" s="618"/>
      <c r="AC368" s="618"/>
      <c r="AD368" s="618"/>
      <c r="AE368" s="618"/>
      <c r="AF368" s="618"/>
    </row>
    <row r="369" spans="1:32" s="617" customFormat="1">
      <c r="A369" s="615"/>
      <c r="B369" s="615"/>
      <c r="C369" s="615"/>
      <c r="D369" s="615"/>
      <c r="F369" s="615"/>
      <c r="Z369" s="618"/>
      <c r="AA369" s="618"/>
      <c r="AB369" s="618"/>
      <c r="AC369" s="618"/>
      <c r="AD369" s="618"/>
      <c r="AE369" s="618"/>
      <c r="AF369" s="618"/>
    </row>
    <row r="370" spans="1:32" s="617" customFormat="1">
      <c r="A370" s="615"/>
      <c r="B370" s="615"/>
      <c r="C370" s="615"/>
      <c r="D370" s="615"/>
      <c r="F370" s="615"/>
      <c r="Z370" s="618"/>
      <c r="AA370" s="618"/>
      <c r="AB370" s="618"/>
      <c r="AC370" s="618"/>
      <c r="AD370" s="618"/>
      <c r="AE370" s="618"/>
      <c r="AF370" s="618"/>
    </row>
    <row r="371" spans="1:32" s="617" customFormat="1">
      <c r="A371" s="615"/>
      <c r="B371" s="615"/>
      <c r="C371" s="615"/>
      <c r="D371" s="615"/>
      <c r="F371" s="615"/>
      <c r="Z371" s="618"/>
      <c r="AA371" s="618"/>
      <c r="AB371" s="618"/>
      <c r="AC371" s="618"/>
      <c r="AD371" s="618"/>
      <c r="AE371" s="618"/>
      <c r="AF371" s="618"/>
    </row>
    <row r="372" spans="1:32" s="617" customFormat="1">
      <c r="A372" s="615"/>
      <c r="B372" s="615"/>
      <c r="C372" s="615"/>
      <c r="D372" s="615"/>
      <c r="F372" s="615"/>
      <c r="Z372" s="618"/>
      <c r="AA372" s="618"/>
      <c r="AB372" s="618"/>
      <c r="AC372" s="618"/>
      <c r="AD372" s="618"/>
      <c r="AE372" s="618"/>
      <c r="AF372" s="618"/>
    </row>
    <row r="373" spans="1:32" s="617" customFormat="1">
      <c r="A373" s="615"/>
      <c r="B373" s="615"/>
      <c r="C373" s="615"/>
      <c r="D373" s="615"/>
      <c r="F373" s="615"/>
      <c r="Z373" s="618"/>
      <c r="AA373" s="618"/>
      <c r="AB373" s="618"/>
      <c r="AC373" s="618"/>
      <c r="AD373" s="618"/>
      <c r="AE373" s="618"/>
      <c r="AF373" s="618"/>
    </row>
    <row r="374" spans="1:32" s="617" customFormat="1">
      <c r="A374" s="615"/>
      <c r="B374" s="615"/>
      <c r="C374" s="615"/>
      <c r="D374" s="615"/>
      <c r="F374" s="615"/>
      <c r="Z374" s="618"/>
      <c r="AA374" s="618"/>
      <c r="AB374" s="618"/>
      <c r="AC374" s="618"/>
      <c r="AD374" s="618"/>
      <c r="AE374" s="618"/>
      <c r="AF374" s="618"/>
    </row>
    <row r="375" spans="1:32" s="617" customFormat="1">
      <c r="A375" s="615"/>
      <c r="B375" s="615"/>
      <c r="C375" s="615"/>
      <c r="D375" s="615"/>
      <c r="F375" s="615"/>
      <c r="Z375" s="618"/>
      <c r="AA375" s="618"/>
      <c r="AB375" s="618"/>
      <c r="AC375" s="618"/>
      <c r="AD375" s="618"/>
      <c r="AE375" s="618"/>
      <c r="AF375" s="618"/>
    </row>
    <row r="376" spans="1:32" s="617" customFormat="1">
      <c r="A376" s="615"/>
      <c r="B376" s="615"/>
      <c r="C376" s="615"/>
      <c r="D376" s="615"/>
      <c r="F376" s="615"/>
      <c r="Z376" s="618"/>
      <c r="AA376" s="618"/>
      <c r="AB376" s="618"/>
      <c r="AC376" s="618"/>
      <c r="AD376" s="618"/>
      <c r="AE376" s="618"/>
      <c r="AF376" s="618"/>
    </row>
    <row r="377" spans="1:32" s="617" customFormat="1">
      <c r="A377" s="615"/>
      <c r="B377" s="615"/>
      <c r="C377" s="615"/>
      <c r="D377" s="615"/>
      <c r="F377" s="615"/>
      <c r="Z377" s="618"/>
      <c r="AA377" s="618"/>
      <c r="AB377" s="618"/>
      <c r="AC377" s="618"/>
      <c r="AD377" s="618"/>
      <c r="AE377" s="618"/>
      <c r="AF377" s="618"/>
    </row>
    <row r="378" spans="1:32" s="617" customFormat="1">
      <c r="A378" s="615"/>
      <c r="B378" s="615"/>
      <c r="C378" s="615"/>
      <c r="D378" s="615"/>
      <c r="F378" s="615"/>
      <c r="Z378" s="618"/>
      <c r="AA378" s="618"/>
      <c r="AB378" s="618"/>
      <c r="AC378" s="618"/>
      <c r="AD378" s="618"/>
      <c r="AE378" s="618"/>
      <c r="AF378" s="618"/>
    </row>
    <row r="379" spans="1:32" s="617" customFormat="1">
      <c r="A379" s="615"/>
      <c r="B379" s="615"/>
      <c r="C379" s="615"/>
      <c r="D379" s="615"/>
      <c r="F379" s="615"/>
      <c r="Z379" s="618"/>
      <c r="AA379" s="618"/>
      <c r="AB379" s="618"/>
      <c r="AC379" s="618"/>
      <c r="AD379" s="618"/>
      <c r="AE379" s="618"/>
      <c r="AF379" s="618"/>
    </row>
    <row r="380" spans="1:32" s="617" customFormat="1">
      <c r="A380" s="615"/>
      <c r="B380" s="615"/>
      <c r="C380" s="615"/>
      <c r="D380" s="615"/>
      <c r="F380" s="615"/>
      <c r="Z380" s="618"/>
      <c r="AA380" s="618"/>
      <c r="AB380" s="618"/>
      <c r="AC380" s="618"/>
      <c r="AD380" s="618"/>
      <c r="AE380" s="618"/>
      <c r="AF380" s="618"/>
    </row>
    <row r="381" spans="1:32" s="617" customFormat="1">
      <c r="A381" s="615"/>
      <c r="B381" s="615"/>
      <c r="C381" s="615"/>
      <c r="D381" s="615"/>
      <c r="F381" s="615"/>
      <c r="Z381" s="618"/>
      <c r="AA381" s="618"/>
      <c r="AB381" s="618"/>
      <c r="AC381" s="618"/>
      <c r="AD381" s="618"/>
      <c r="AE381" s="618"/>
      <c r="AF381" s="618"/>
    </row>
    <row r="382" spans="1:32" s="617" customFormat="1">
      <c r="A382" s="615"/>
      <c r="B382" s="615"/>
      <c r="C382" s="615"/>
      <c r="D382" s="615"/>
      <c r="F382" s="615"/>
      <c r="Z382" s="618"/>
      <c r="AA382" s="618"/>
      <c r="AB382" s="618"/>
      <c r="AC382" s="618"/>
      <c r="AD382" s="618"/>
      <c r="AE382" s="618"/>
      <c r="AF382" s="618"/>
    </row>
    <row r="383" spans="1:32" s="617" customFormat="1">
      <c r="A383" s="615"/>
      <c r="B383" s="615"/>
      <c r="C383" s="615"/>
      <c r="D383" s="615"/>
      <c r="F383" s="615"/>
      <c r="Z383" s="618"/>
      <c r="AA383" s="618"/>
      <c r="AB383" s="618"/>
      <c r="AC383" s="618"/>
      <c r="AD383" s="618"/>
      <c r="AE383" s="618"/>
      <c r="AF383" s="618"/>
    </row>
    <row r="384" spans="1:32" s="617" customFormat="1">
      <c r="A384" s="615"/>
      <c r="B384" s="615"/>
      <c r="C384" s="615"/>
      <c r="D384" s="615"/>
      <c r="F384" s="615"/>
      <c r="Z384" s="618"/>
      <c r="AA384" s="618"/>
      <c r="AB384" s="618"/>
      <c r="AC384" s="618"/>
      <c r="AD384" s="618"/>
      <c r="AE384" s="618"/>
      <c r="AF384" s="618"/>
    </row>
    <row r="385" spans="1:32" s="617" customFormat="1">
      <c r="A385" s="615"/>
      <c r="B385" s="615"/>
      <c r="C385" s="615"/>
      <c r="D385" s="615"/>
      <c r="F385" s="615"/>
      <c r="Z385" s="618"/>
      <c r="AA385" s="618"/>
      <c r="AB385" s="618"/>
      <c r="AC385" s="618"/>
      <c r="AD385" s="618"/>
      <c r="AE385" s="618"/>
      <c r="AF385" s="618"/>
    </row>
    <row r="386" spans="1:32" s="617" customFormat="1">
      <c r="A386" s="615"/>
      <c r="B386" s="615"/>
      <c r="C386" s="615"/>
      <c r="D386" s="615"/>
      <c r="F386" s="615"/>
      <c r="Z386" s="618"/>
      <c r="AA386" s="618"/>
      <c r="AB386" s="618"/>
      <c r="AC386" s="618"/>
      <c r="AD386" s="618"/>
      <c r="AE386" s="618"/>
      <c r="AF386" s="618"/>
    </row>
    <row r="387" spans="1:32" s="617" customFormat="1">
      <c r="A387" s="615"/>
      <c r="B387" s="615"/>
      <c r="C387" s="615"/>
      <c r="D387" s="615"/>
      <c r="F387" s="615"/>
      <c r="Z387" s="618"/>
      <c r="AA387" s="618"/>
      <c r="AB387" s="618"/>
      <c r="AC387" s="618"/>
      <c r="AD387" s="618"/>
      <c r="AE387" s="618"/>
      <c r="AF387" s="618"/>
    </row>
    <row r="388" spans="1:32" s="617" customFormat="1">
      <c r="A388" s="615"/>
      <c r="B388" s="615"/>
      <c r="C388" s="615"/>
      <c r="D388" s="615"/>
      <c r="F388" s="615"/>
      <c r="Z388" s="618"/>
      <c r="AA388" s="618"/>
      <c r="AB388" s="618"/>
      <c r="AC388" s="618"/>
      <c r="AD388" s="618"/>
      <c r="AE388" s="618"/>
      <c r="AF388" s="618"/>
    </row>
    <row r="389" spans="1:32" s="617" customFormat="1">
      <c r="A389" s="615"/>
      <c r="B389" s="615"/>
      <c r="C389" s="615"/>
      <c r="D389" s="615"/>
      <c r="F389" s="615"/>
      <c r="Z389" s="618"/>
      <c r="AA389" s="618"/>
      <c r="AB389" s="618"/>
      <c r="AC389" s="618"/>
      <c r="AD389" s="618"/>
      <c r="AE389" s="618"/>
      <c r="AF389" s="618"/>
    </row>
    <row r="390" spans="1:32" s="617" customFormat="1">
      <c r="A390" s="615"/>
      <c r="B390" s="615"/>
      <c r="C390" s="615"/>
      <c r="D390" s="615"/>
      <c r="F390" s="615"/>
      <c r="Z390" s="618"/>
      <c r="AA390" s="618"/>
      <c r="AB390" s="618"/>
      <c r="AC390" s="618"/>
      <c r="AD390" s="618"/>
      <c r="AE390" s="618"/>
      <c r="AF390" s="618"/>
    </row>
    <row r="391" spans="1:32" s="617" customFormat="1">
      <c r="A391" s="615"/>
      <c r="B391" s="615"/>
      <c r="C391" s="615"/>
      <c r="D391" s="615"/>
      <c r="F391" s="615"/>
      <c r="Z391" s="618"/>
      <c r="AA391" s="618"/>
      <c r="AB391" s="618"/>
      <c r="AC391" s="618"/>
      <c r="AD391" s="618"/>
      <c r="AE391" s="618"/>
      <c r="AF391" s="618"/>
    </row>
    <row r="392" spans="1:32" s="617" customFormat="1">
      <c r="A392" s="615"/>
      <c r="B392" s="615"/>
      <c r="C392" s="615"/>
      <c r="D392" s="615"/>
      <c r="F392" s="615"/>
      <c r="Z392" s="618"/>
      <c r="AA392" s="618"/>
      <c r="AB392" s="618"/>
      <c r="AC392" s="618"/>
      <c r="AD392" s="618"/>
      <c r="AE392" s="618"/>
      <c r="AF392" s="618"/>
    </row>
  </sheetData>
  <autoFilter ref="A5:AF25">
    <filterColumn colId="9">
      <filters>
        <filter val="10"/>
        <filter val="16,800.00"/>
        <filter val="2,740.00"/>
        <filter val="7,566.00"/>
      </filters>
    </filterColumn>
    <filterColumn colId="18" showButton="0"/>
    <filterColumn colId="19" showButton="0"/>
  </autoFilter>
  <mergeCells count="32">
    <mergeCell ref="R5:R6"/>
    <mergeCell ref="S5:U5"/>
    <mergeCell ref="V5:V6"/>
    <mergeCell ref="W5:W6"/>
    <mergeCell ref="A38:N38"/>
    <mergeCell ref="K5:K6"/>
    <mergeCell ref="L5:L6"/>
    <mergeCell ref="M5:M6"/>
    <mergeCell ref="N5:N6"/>
    <mergeCell ref="B5:B6"/>
    <mergeCell ref="C5:C6"/>
    <mergeCell ref="D5:D6"/>
    <mergeCell ref="G5:G6"/>
    <mergeCell ref="H5:H6"/>
    <mergeCell ref="I5:I6"/>
    <mergeCell ref="J5:J6"/>
    <mergeCell ref="A1:Y1"/>
    <mergeCell ref="A2:Y2"/>
    <mergeCell ref="A4:A6"/>
    <mergeCell ref="B4:D4"/>
    <mergeCell ref="E4:E6"/>
    <mergeCell ref="F4:F6"/>
    <mergeCell ref="G4:H4"/>
    <mergeCell ref="I4:K4"/>
    <mergeCell ref="L4:N4"/>
    <mergeCell ref="O4:R4"/>
    <mergeCell ref="O5:O6"/>
    <mergeCell ref="P5:P6"/>
    <mergeCell ref="S4:W4"/>
    <mergeCell ref="X4:X6"/>
    <mergeCell ref="Y4:Y6"/>
    <mergeCell ref="Q5:Q6"/>
  </mergeCells>
  <pageMargins left="0.25" right="0.25" top="0.25" bottom="0.25" header="0.25" footer="0.25"/>
  <pageSetup paperSize="9" scale="4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total </vt:lpstr>
      <vt:lpstr>Sheet3</vt:lpstr>
      <vt:lpstr>Sheet1</vt:lpstr>
      <vt:lpstr>MOEs 18.11.2016</vt:lpstr>
      <vt:lpstr>ໜີ້ມຊ</vt:lpstr>
      <vt:lpstr>MOH 18.11.2016</vt:lpstr>
      <vt:lpstr>ໜີ້ແຮງງານ</vt:lpstr>
      <vt:lpstr>Labor 7.10.2016</vt:lpstr>
      <vt:lpstr>tehno 19.11.2016 (2)</vt:lpstr>
      <vt:lpstr>Pini 18.11.2016</vt:lpstr>
      <vt:lpstr>ໜີ້ສານ</vt:lpstr>
      <vt:lpstr>ໜີ້ໄອຍະການ</vt:lpstr>
      <vt:lpstr>ໜີ້ພິພິຕະພັນ</vt:lpstr>
      <vt:lpstr>'Labor 7.10.2016'!Print_Area</vt:lpstr>
      <vt:lpstr>'MOEs 18.11.2016'!Print_Area</vt:lpstr>
      <vt:lpstr>'MOH 18.11.2016'!Print_Area</vt:lpstr>
      <vt:lpstr>'Pini 18.11.2016'!Print_Area</vt:lpstr>
      <vt:lpstr>'tehno 19.11.2016 (2)'!Print_Area</vt:lpstr>
      <vt:lpstr>'Labor 7.10.2016'!Print_Titles</vt:lpstr>
      <vt:lpstr>'MOEs 18.11.2016'!Print_Titles</vt:lpstr>
      <vt:lpstr>'MOH 18.11.2016'!Print_Titles</vt:lpstr>
      <vt:lpstr>'Pini 18.11.2016'!Print_Titles</vt:lpstr>
      <vt:lpstr>'tehno 19.11.2016 (2)'!Print_Titles</vt:lpstr>
      <vt:lpstr>'total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</dc:creator>
  <cp:lastModifiedBy>john</cp:lastModifiedBy>
  <cp:lastPrinted>2017-03-22T09:04:44Z</cp:lastPrinted>
  <dcterms:created xsi:type="dcterms:W3CDTF">2012-04-01T09:12:35Z</dcterms:created>
  <dcterms:modified xsi:type="dcterms:W3CDTF">2017-03-22T09:20:52Z</dcterms:modified>
</cp:coreProperties>
</file>